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Q:\POLE_FAA\30_AVAL_GC\1. AVAL\1.1. Campagnes actives\Instructions 2026-2027\1. Notes de service\1.1. Décision AVAL décembre\"/>
    </mc:Choice>
  </mc:AlternateContent>
  <xr:revisionPtr revIDLastSave="0" documentId="13_ncr:1_{AC21AD18-5BEE-4E86-A81A-BB9D93588D32}" xr6:coauthVersionLast="47" xr6:coauthVersionMax="47" xr10:uidLastSave="{00000000-0000-0000-0000-000000000000}"/>
  <bookViews>
    <workbookView xWindow="-120" yWindow="-120" windowWidth="29040" windowHeight="15720" tabRatio="855" xr2:uid="{00000000-000D-0000-FFFF-FFFF00000000}"/>
  </bookViews>
  <sheets>
    <sheet name="Menu" sheetId="1" r:id="rId1"/>
    <sheet name="FICHE IDENTITE" sheetId="13" r:id="rId2"/>
    <sheet name="ANNEXE 1 - SOCIETES LIEES" sheetId="2" r:id="rId3"/>
    <sheet name="ANNEXE 2 - EVENEMENTS MARQUANTS" sheetId="3" r:id="rId4"/>
    <sheet name="ANNEXE 3 - MARCHE A TERME" sheetId="4" r:id="rId5"/>
    <sheet name="ANNEXE 4 - FICHE ACTIVITES" sheetId="5" r:id="rId6"/>
    <sheet name="ANNEXE 4bis - ACTIVITES BIO" sheetId="6" r:id="rId7"/>
    <sheet name="ANNEXE 5 - MAGASINS STOCKAGE" sheetId="7" r:id="rId8"/>
    <sheet name="ANNEXE 6 - REPARTITION CA ET MB" sheetId="8" r:id="rId9"/>
    <sheet name="ANNEXE 7 - RENSEIGNEMENTS COMPL" sheetId="9" r:id="rId10"/>
    <sheet name="ANNEXE 8 - COMPTES DE RESULTAT" sheetId="10" r:id="rId11"/>
    <sheet name="ANNEXE 9 - PLAN FINANCEMENT" sheetId="11" r:id="rId12"/>
    <sheet name="ANNEXE 10 - DEROGATION OP" sheetId="12" r:id="rId13"/>
    <sheet name="ANNEXE 11-DEROGATION CESSION CR" sheetId="14" r:id="rId14"/>
    <sheet name="Fonctionnement" sheetId="15" state="hidden" r:id="rId15"/>
  </sheets>
  <definedNames>
    <definedName name="Assurance">Fonctionnement!$B$19:$B$20</definedName>
    <definedName name="C_10">'ANNEXE 4 - FICHE ACTIVITES'!$K$23</definedName>
    <definedName name="C_11">'ANNEXE 4 - FICHE ACTIVITES'!$L$23</definedName>
    <definedName name="C_12">'ANNEXE 4 - FICHE ACTIVITES'!$M$23</definedName>
    <definedName name="C_13">'ANNEXE 4 - FICHE ACTIVITES'!$K$34</definedName>
    <definedName name="C_14">'ANNEXE 4 - FICHE ACTIVITES'!$L$34</definedName>
    <definedName name="C_15">'ANNEXE 4 - FICHE ACTIVITES'!$M$34</definedName>
    <definedName name="C_16">'ANNEXE 4 - FICHE ACTIVITES'!$N$23</definedName>
    <definedName name="C_17">'ANNEXE 4 - FICHE ACTIVITES'!$N$34</definedName>
    <definedName name="C_7A">'ANNEXE 4 - FICHE ACTIVITES'!$B$23</definedName>
    <definedName name="C_7A1">'ANNEXE 4 - FICHE ACTIVITES'!$B$34</definedName>
    <definedName name="C_7A2">'ANNEXE 4 - FICHE ACTIVITES'!$B$36</definedName>
    <definedName name="C_7B">'ANNEXE 4 - FICHE ACTIVITES'!$C$23</definedName>
    <definedName name="C_7B1">'ANNEXE 4 - FICHE ACTIVITES'!$C$34</definedName>
    <definedName name="C_7B2">'ANNEXE 4 - FICHE ACTIVITES'!$C$36</definedName>
    <definedName name="C_7C">'ANNEXE 4 - FICHE ACTIVITES'!$D$23</definedName>
    <definedName name="C_7C1">'ANNEXE 4 - FICHE ACTIVITES'!$D$34</definedName>
    <definedName name="C_7C2">'ANNEXE 4 - FICHE ACTIVITES'!$D$36</definedName>
    <definedName name="C_7D">'ANNEXE 4 - FICHE ACTIVITES'!$E$23</definedName>
    <definedName name="C_7D1">'ANNEXE 4 - FICHE ACTIVITES'!$E$34</definedName>
    <definedName name="C_7D2">'ANNEXE 4 - FICHE ACTIVITES'!$E$36</definedName>
    <definedName name="C_7E">'ANNEXE 4 - FICHE ACTIVITES'!$F$23</definedName>
    <definedName name="C_7E1">'ANNEXE 4 - FICHE ACTIVITES'!$F$34</definedName>
    <definedName name="C_7E2">'ANNEXE 4 - FICHE ACTIVITES'!$F$36</definedName>
    <definedName name="C_7F">'ANNEXE 4 - FICHE ACTIVITES'!$G$23</definedName>
    <definedName name="C_7F1">'ANNEXE 4 - FICHE ACTIVITES'!$G$34</definedName>
    <definedName name="C_7F2">'ANNEXE 4 - FICHE ACTIVITES'!$G$36</definedName>
    <definedName name="E1_11">'FICHE IDENTITE'!$C$15</definedName>
    <definedName name="E1_12">'FICHE IDENTITE'!$C$12</definedName>
    <definedName name="E1_13">'FICHE IDENTITE'!$C$6</definedName>
    <definedName name="E1_15">'FICHE IDENTITE'!$C$9</definedName>
    <definedName name="E1_MOIS">'FICHE IDENTITE'!$C$10</definedName>
    <definedName name="E1_SIRET">'FICHE IDENTITE'!$C$7</definedName>
    <definedName name="Financement">Fonctionnement!$B$11:$B$13</definedName>
    <definedName name="Periode">Fonctionnement!$B$15:$B$17</definedName>
    <definedName name="Période">Fonctionnement!$B$15:$B$17</definedName>
    <definedName name="Rec">Fonctionnement!$F$3:$F$4</definedName>
    <definedName name="Recours">Fonctionnement!$F$3:$F$4</definedName>
    <definedName name="S1_12">'ANNEXE 7 - RENSEIGNEMENTS COMPL'!$D$37</definedName>
    <definedName name="S1_13">'ANNEXE 7 - RENSEIGNEMENTS COMPL'!$D$38</definedName>
    <definedName name="S1_CACES">'ANNEXE 6 - REPARTITION CA ET MB'!$F$32</definedName>
    <definedName name="S1_CACN">'ANNEXE 6 - REPARTITION CA ET MB'!$F$33</definedName>
    <definedName name="S1_CAN1">'ANNEXE 6 - REPARTITION CA ET MB'!$B$15</definedName>
    <definedName name="S1_CAN10">'ANNEXE 6 - REPARTITION CA ET MB'!$B$25</definedName>
    <definedName name="S1_CAN11">'ANNEXE 6 - REPARTITION CA ET MB'!$B$26</definedName>
    <definedName name="S1_CAN12">'ANNEXE 6 - REPARTITION CA ET MB'!$B$27</definedName>
    <definedName name="S1_CAN13">'ANNEXE 6 - REPARTITION CA ET MB'!$B$28</definedName>
    <definedName name="S1_CAN1BIS">'ANNEXE 6 - REPARTITION CA ET MB'!$B$16</definedName>
    <definedName name="S1_CAN2">'ANNEXE 6 - REPARTITION CA ET MB'!$B$17</definedName>
    <definedName name="S1_CAN3">'ANNEXE 6 - REPARTITION CA ET MB'!$B$18</definedName>
    <definedName name="S1_CAN4">'ANNEXE 6 - REPARTITION CA ET MB'!$B$19</definedName>
    <definedName name="S1_CAN5">'ANNEXE 6 - REPARTITION CA ET MB'!$B$20</definedName>
    <definedName name="S1_CAN6">'ANNEXE 6 - REPARTITION CA ET MB'!$B$21</definedName>
    <definedName name="S1_CAN7">'ANNEXE 6 - REPARTITION CA ET MB'!$B$22</definedName>
    <definedName name="S1_CAN8">'ANNEXE 6 - REPARTITION CA ET MB'!$B$23</definedName>
    <definedName name="S1_CAN9">'ANNEXE 6 - REPARTITION CA ET MB'!$B$24</definedName>
    <definedName name="S1_CAT1">'ANNEXE 6 - REPARTITION CA ET MB'!$D$15</definedName>
    <definedName name="S1_CAT10">'ANNEXE 6 - REPARTITION CA ET MB'!$D$25</definedName>
    <definedName name="S1_CAT11">'ANNEXE 6 - REPARTITION CA ET MB'!$D$26</definedName>
    <definedName name="S1_CAT12">'ANNEXE 6 - REPARTITION CA ET MB'!$D$27</definedName>
    <definedName name="S1_CAT13">'ANNEXE 6 - REPARTITION CA ET MB'!$D$28</definedName>
    <definedName name="S1_CAT1BIS">'ANNEXE 6 - REPARTITION CA ET MB'!$D$16</definedName>
    <definedName name="S1_CAT2">'ANNEXE 6 - REPARTITION CA ET MB'!$D$17</definedName>
    <definedName name="S1_CAT3">'ANNEXE 6 - REPARTITION CA ET MB'!$D$18</definedName>
    <definedName name="S1_CAT4">'ANNEXE 6 - REPARTITION CA ET MB'!$D$19</definedName>
    <definedName name="S1_CAT5">'ANNEXE 6 - REPARTITION CA ET MB'!$D$20</definedName>
    <definedName name="S1_CAT6">'ANNEXE 6 - REPARTITION CA ET MB'!$D$21</definedName>
    <definedName name="S1_CAT7">'ANNEXE 6 - REPARTITION CA ET MB'!$D$22</definedName>
    <definedName name="S1_CAT8">'ANNEXE 6 - REPARTITION CA ET MB'!$D$23</definedName>
    <definedName name="S1_CAT9">'ANNEXE 6 - REPARTITION CA ET MB'!$D$24</definedName>
    <definedName name="S1_CATOT1">'ANNEXE 6 - REPARTITION CA ET MB'!$F$15</definedName>
    <definedName name="S1_CATOT10">'ANNEXE 6 - REPARTITION CA ET MB'!$F$25</definedName>
    <definedName name="S1_CATOT11">'ANNEXE 6 - REPARTITION CA ET MB'!$F$26</definedName>
    <definedName name="S1_CATOT12">'ANNEXE 6 - REPARTITION CA ET MB'!$F$27</definedName>
    <definedName name="S1_CATOT13">'ANNEXE 6 - REPARTITION CA ET MB'!$F$28</definedName>
    <definedName name="S1_CATOT1BIS">'ANNEXE 6 - REPARTITION CA ET MB'!$F$16</definedName>
    <definedName name="S1_CATOT2">'ANNEXE 6 - REPARTITION CA ET MB'!$F$17</definedName>
    <definedName name="S1_CATOT3">'ANNEXE 6 - REPARTITION CA ET MB'!$F$18</definedName>
    <definedName name="S1_CATOT4">'ANNEXE 6 - REPARTITION CA ET MB'!$F$19</definedName>
    <definedName name="S1_CATOT5">'ANNEXE 6 - REPARTITION CA ET MB'!$F$20</definedName>
    <definedName name="S1_CATOT6">'ANNEXE 6 - REPARTITION CA ET MB'!$F$21</definedName>
    <definedName name="S1_CATOT7">'ANNEXE 6 - REPARTITION CA ET MB'!$F$22</definedName>
    <definedName name="S1_CATOT8">'ANNEXE 6 - REPARTITION CA ET MB'!$F$23</definedName>
    <definedName name="S1_CATOT9">'ANNEXE 6 - REPARTITION CA ET MB'!$F$24</definedName>
    <definedName name="S1_MBN1">'ANNEXE 6 - REPARTITION CA ET MB'!$B$37</definedName>
    <definedName name="S1_MBN10">'ANNEXE 6 - REPARTITION CA ET MB'!$B$47</definedName>
    <definedName name="S1_MBN11">'ANNEXE 6 - REPARTITION CA ET MB'!$B$48</definedName>
    <definedName name="S1_MBN12">'ANNEXE 6 - REPARTITION CA ET MB'!$B$49</definedName>
    <definedName name="S1_MBN13">'ANNEXE 6 - REPARTITION CA ET MB'!$B$50</definedName>
    <definedName name="S1_MBN1BIS">'ANNEXE 6 - REPARTITION CA ET MB'!$B$38</definedName>
    <definedName name="S1_MBN2">'ANNEXE 6 - REPARTITION CA ET MB'!$B$39</definedName>
    <definedName name="S1_MBN3">'ANNEXE 6 - REPARTITION CA ET MB'!$B$40</definedName>
    <definedName name="S1_MBN4">'ANNEXE 6 - REPARTITION CA ET MB'!$B$41</definedName>
    <definedName name="S1_MBN5">'ANNEXE 6 - REPARTITION CA ET MB'!$B$42</definedName>
    <definedName name="S1_MBN6">'ANNEXE 6 - REPARTITION CA ET MB'!$B$43</definedName>
    <definedName name="S1_MBN7">'ANNEXE 6 - REPARTITION CA ET MB'!$B$44</definedName>
    <definedName name="S1_MBN8">'ANNEXE 6 - REPARTITION CA ET MB'!$B$45</definedName>
    <definedName name="S1_MBN9">'ANNEXE 6 - REPARTITION CA ET MB'!$B$46</definedName>
    <definedName name="S1_MBT1">'ANNEXE 6 - REPARTITION CA ET MB'!$D$37</definedName>
    <definedName name="S1_MBT10">'ANNEXE 6 - REPARTITION CA ET MB'!$D$47</definedName>
    <definedName name="S1_MBT11">'ANNEXE 6 - REPARTITION CA ET MB'!$D$48</definedName>
    <definedName name="S1_MBT12">'ANNEXE 6 - REPARTITION CA ET MB'!$D$49</definedName>
    <definedName name="S1_MBT13">'ANNEXE 6 - REPARTITION CA ET MB'!$D$50</definedName>
    <definedName name="S1_MBT1BIS">'ANNEXE 6 - REPARTITION CA ET MB'!$D$38</definedName>
    <definedName name="S1_MBT2">'ANNEXE 6 - REPARTITION CA ET MB'!$D$39</definedName>
    <definedName name="S1_MBT3">'ANNEXE 6 - REPARTITION CA ET MB'!$D$40</definedName>
    <definedName name="S1_MBT4">'ANNEXE 6 - REPARTITION CA ET MB'!$D$41</definedName>
    <definedName name="S1_MBT5">'ANNEXE 6 - REPARTITION CA ET MB'!$D$42</definedName>
    <definedName name="S1_MBT6">'ANNEXE 6 - REPARTITION CA ET MB'!$D$43</definedName>
    <definedName name="S1_MBT7">'ANNEXE 6 - REPARTITION CA ET MB'!$D$44</definedName>
    <definedName name="S1_MBT8">'ANNEXE 6 - REPARTITION CA ET MB'!$D$45</definedName>
    <definedName name="S1_MBT9">'ANNEXE 6 - REPARTITION CA ET MB'!$D$46</definedName>
    <definedName name="S1_MBTOT1">'ANNEXE 6 - REPARTITION CA ET MB'!$F$37</definedName>
    <definedName name="S1_MBTOT10">'ANNEXE 6 - REPARTITION CA ET MB'!$F$47</definedName>
    <definedName name="S1_MBTOT11">'ANNEXE 6 - REPARTITION CA ET MB'!$F$48</definedName>
    <definedName name="S1_MBTOT12">'ANNEXE 6 - REPARTITION CA ET MB'!$F$49</definedName>
    <definedName name="S1_MBTOT13">'ANNEXE 6 - REPARTITION CA ET MB'!$F$50</definedName>
    <definedName name="S1_MBTOT1BIS">'ANNEXE 6 - REPARTITION CA ET MB'!$F$38</definedName>
    <definedName name="S1_MBTOT2">'ANNEXE 6 - REPARTITION CA ET MB'!$F$39</definedName>
    <definedName name="S1_MBTOT3">'ANNEXE 6 - REPARTITION CA ET MB'!$F$40</definedName>
    <definedName name="S1_MBTOT4">'ANNEXE 6 - REPARTITION CA ET MB'!$F$41</definedName>
    <definedName name="S1_MBTOT5">'ANNEXE 6 - REPARTITION CA ET MB'!$F$42</definedName>
    <definedName name="S1_MBTOT6">'ANNEXE 6 - REPARTITION CA ET MB'!$F$43</definedName>
    <definedName name="S1_MBTOT7">'ANNEXE 6 - REPARTITION CA ET MB'!$F$44</definedName>
    <definedName name="S1_MBTOT8">'ANNEXE 6 - REPARTITION CA ET MB'!$F$45</definedName>
    <definedName name="S1_MBTOT9">'ANNEXE 6 - REPARTITION CA ET MB'!$F$46</definedName>
    <definedName name="S10_1">'ANNEXE 4 - FICHE ACTIVITES'!$N$6</definedName>
    <definedName name="S10_10">'ANNEXE 4 - FICHE ACTIVITES'!$N$21</definedName>
    <definedName name="S10_11">'ANNEXE 4 - FICHE ACTIVITES'!$N$20</definedName>
    <definedName name="S10_12">'ANNEXE 4 - FICHE ACTIVITES'!$N$19</definedName>
    <definedName name="S10_13">'ANNEXE 4 - FICHE ACTIVITES'!$N$26</definedName>
    <definedName name="S10_14">'ANNEXE 4 - FICHE ACTIVITES'!$N$27</definedName>
    <definedName name="S10_14A">'ANNEXE 4 - FICHE ACTIVITES'!$N$28</definedName>
    <definedName name="S10_15">'ANNEXE 4 - FICHE ACTIVITES'!$N$29</definedName>
    <definedName name="S10_15A">'ANNEXE 4 - FICHE ACTIVITES'!$N$30</definedName>
    <definedName name="S10_16">'ANNEXE 4 - FICHE ACTIVITES'!$N$31</definedName>
    <definedName name="S10_17">'ANNEXE 4 - FICHE ACTIVITES'!$N$32</definedName>
    <definedName name="S10_18">'ANNEXE 4 - FICHE ACTIVITES'!$N$22</definedName>
    <definedName name="S10_18A">'ANNEXE 4 - FICHE ACTIVITES'!$N$33</definedName>
    <definedName name="S10_2">'ANNEXE 4 - FICHE ACTIVITES'!$N$7</definedName>
    <definedName name="S10_2A">'ANNEXE 4 - FICHE ACTIVITES'!$N$8</definedName>
    <definedName name="S10_3">'ANNEXE 4 - FICHE ACTIVITES'!$N$9</definedName>
    <definedName name="S10_4">'ANNEXE 4 - FICHE ACTIVITES'!$N$10</definedName>
    <definedName name="S10_4A">'ANNEXE 4 - FICHE ACTIVITES'!$N$11</definedName>
    <definedName name="S10_5">'ANNEXE 4 - FICHE ACTIVITES'!$N$12</definedName>
    <definedName name="S10_5A">'ANNEXE 4 - FICHE ACTIVITES'!$N$13</definedName>
    <definedName name="S10_5B">'ANNEXE 4 - FICHE ACTIVITES'!$N$14</definedName>
    <definedName name="S10_6">'ANNEXE 4 - FICHE ACTIVITES'!$N$18</definedName>
    <definedName name="S10_7">'ANNEXE 4 - FICHE ACTIVITES'!$N$15</definedName>
    <definedName name="S10_8">'ANNEXE 4 - FICHE ACTIVITES'!$N$16</definedName>
    <definedName name="S10_9">'ANNEXE 4 - FICHE ACTIVITES'!$N$17</definedName>
    <definedName name="S13_A1">'ANNEXE 1 - SOCIETES LIEES'!$A$9</definedName>
    <definedName name="S13_A10">'ANNEXE 1 - SOCIETES LIEES'!$A$18</definedName>
    <definedName name="S13_A11">'ANNEXE 1 - SOCIETES LIEES'!$A$19</definedName>
    <definedName name="S13_A12">'ANNEXE 1 - SOCIETES LIEES'!$A$20</definedName>
    <definedName name="S13_A13">'ANNEXE 1 - SOCIETES LIEES'!$A$21</definedName>
    <definedName name="S13_A14">'ANNEXE 1 - SOCIETES LIEES'!$A$22</definedName>
    <definedName name="S13_A15">'ANNEXE 1 - SOCIETES LIEES'!$A$23</definedName>
    <definedName name="S13_A16">'ANNEXE 1 - SOCIETES LIEES'!$A$24</definedName>
    <definedName name="S13_A17">'ANNEXE 1 - SOCIETES LIEES'!$A$25</definedName>
    <definedName name="S13_A18">'ANNEXE 1 - SOCIETES LIEES'!$A$26</definedName>
    <definedName name="S13_A19">'ANNEXE 1 - SOCIETES LIEES'!$A$27</definedName>
    <definedName name="S13_A2">'ANNEXE 1 - SOCIETES LIEES'!$A$10</definedName>
    <definedName name="S13_A3">'ANNEXE 1 - SOCIETES LIEES'!$A$11</definedName>
    <definedName name="S13_A4">'ANNEXE 1 - SOCIETES LIEES'!$A$12</definedName>
    <definedName name="S13_A5">'ANNEXE 1 - SOCIETES LIEES'!$A$13</definedName>
    <definedName name="S13_A6">'ANNEXE 1 - SOCIETES LIEES'!$A$14</definedName>
    <definedName name="S13_A7">'ANNEXE 1 - SOCIETES LIEES'!$A$15</definedName>
    <definedName name="S13_A8">'ANNEXE 1 - SOCIETES LIEES'!$A$16</definedName>
    <definedName name="S13_A9">'ANNEXE 1 - SOCIETES LIEES'!$A$17</definedName>
    <definedName name="S13_B1">'ANNEXE 1 - SOCIETES LIEES'!$B$9</definedName>
    <definedName name="S13_B10">'ANNEXE 1 - SOCIETES LIEES'!$B$18</definedName>
    <definedName name="S13_B11">'ANNEXE 1 - SOCIETES LIEES'!$B$19</definedName>
    <definedName name="S13_B12">'ANNEXE 1 - SOCIETES LIEES'!$B$20</definedName>
    <definedName name="S13_B13">'ANNEXE 1 - SOCIETES LIEES'!$B$21</definedName>
    <definedName name="S13_B14">'ANNEXE 1 - SOCIETES LIEES'!$B$22</definedName>
    <definedName name="S13_B15">'ANNEXE 1 - SOCIETES LIEES'!$B$23</definedName>
    <definedName name="S13_B16">'ANNEXE 1 - SOCIETES LIEES'!$B$24</definedName>
    <definedName name="S13_B17">'ANNEXE 1 - SOCIETES LIEES'!$B$25</definedName>
    <definedName name="S13_B18">'ANNEXE 1 - SOCIETES LIEES'!$B$26</definedName>
    <definedName name="S13_B19">'ANNEXE 1 - SOCIETES LIEES'!$B$27</definedName>
    <definedName name="S13_B2">'ANNEXE 1 - SOCIETES LIEES'!$B$10</definedName>
    <definedName name="S13_B3">'ANNEXE 1 - SOCIETES LIEES'!$B$11</definedName>
    <definedName name="S13_B4">'ANNEXE 1 - SOCIETES LIEES'!$B$12</definedName>
    <definedName name="S13_B5">'ANNEXE 1 - SOCIETES LIEES'!$B$13</definedName>
    <definedName name="S13_B6">'ANNEXE 1 - SOCIETES LIEES'!$B$14</definedName>
    <definedName name="S13_B7">'ANNEXE 1 - SOCIETES LIEES'!$B$15</definedName>
    <definedName name="S13_B8">'ANNEXE 1 - SOCIETES LIEES'!$B$16</definedName>
    <definedName name="S13_B9">'ANNEXE 1 - SOCIETES LIEES'!$B$17</definedName>
    <definedName name="S13_D11">'ANNEXE 1 - SOCIETES LIEES'!$C$19</definedName>
    <definedName name="S13_D12">'ANNEXE 1 - SOCIETES LIEES'!$C$20</definedName>
    <definedName name="S13_D13">'ANNEXE 1 - SOCIETES LIEES'!$C$21</definedName>
    <definedName name="S13_D14">'ANNEXE 1 - SOCIETES LIEES'!$C$22</definedName>
    <definedName name="S13_D15">'ANNEXE 1 - SOCIETES LIEES'!$C$23</definedName>
    <definedName name="S13_D16">'ANNEXE 1 - SOCIETES LIEES'!$C$24</definedName>
    <definedName name="S13_D17">'ANNEXE 1 - SOCIETES LIEES'!$C$25</definedName>
    <definedName name="S13_D18">'ANNEXE 1 - SOCIETES LIEES'!$C$26</definedName>
    <definedName name="S13_D19">'ANNEXE 1 - SOCIETES LIEES'!$C$27</definedName>
    <definedName name="S13_D2">'ANNEXE 1 - SOCIETES LIEES'!$C$10</definedName>
    <definedName name="S13_D3">'ANNEXE 1 - SOCIETES LIEES'!$C$11</definedName>
    <definedName name="S13_D4">'ANNEXE 1 - SOCIETES LIEES'!$C$12</definedName>
    <definedName name="S13_D5">'ANNEXE 1 - SOCIETES LIEES'!$C$13</definedName>
    <definedName name="S13_D6">'ANNEXE 1 - SOCIETES LIEES'!$C$14</definedName>
    <definedName name="S13_D7">'ANNEXE 1 - SOCIETES LIEES'!$C$15</definedName>
    <definedName name="S13_D8">'ANNEXE 1 - SOCIETES LIEES'!$C$16</definedName>
    <definedName name="S13_D9">'ANNEXE 1 - SOCIETES LIEES'!$C$17</definedName>
    <definedName name="S13_E1">'ANNEXE 1 - SOCIETES LIEES'!$D$9</definedName>
    <definedName name="S13_E10">'ANNEXE 1 - SOCIETES LIEES'!$D$18</definedName>
    <definedName name="S13_E11">'ANNEXE 1 - SOCIETES LIEES'!$D$19</definedName>
    <definedName name="S13_E12">'ANNEXE 1 - SOCIETES LIEES'!$D$20</definedName>
    <definedName name="S13_E13">'ANNEXE 1 - SOCIETES LIEES'!$D$21</definedName>
    <definedName name="S13_E14">'ANNEXE 1 - SOCIETES LIEES'!$D$22</definedName>
    <definedName name="S13_E15">'ANNEXE 1 - SOCIETES LIEES'!$D$23</definedName>
    <definedName name="S13_E16">'ANNEXE 1 - SOCIETES LIEES'!$D$24</definedName>
    <definedName name="S13_E17">'ANNEXE 1 - SOCIETES LIEES'!$D$25</definedName>
    <definedName name="S13_E18">'ANNEXE 1 - SOCIETES LIEES'!$D$26</definedName>
    <definedName name="S13_E19">'ANNEXE 1 - SOCIETES LIEES'!$D$27</definedName>
    <definedName name="S13_E2">'ANNEXE 1 - SOCIETES LIEES'!$D$10</definedName>
    <definedName name="S13_E3">'ANNEXE 1 - SOCIETES LIEES'!$D$11</definedName>
    <definedName name="S13_E4">'ANNEXE 1 - SOCIETES LIEES'!$D$12</definedName>
    <definedName name="S13_E5">'ANNEXE 1 - SOCIETES LIEES'!$D$13</definedName>
    <definedName name="S13_E6">'ANNEXE 1 - SOCIETES LIEES'!$D$14</definedName>
    <definedName name="S13_E7">'ANNEXE 1 - SOCIETES LIEES'!$D$15</definedName>
    <definedName name="S13_E8">'ANNEXE 1 - SOCIETES LIEES'!$D$16</definedName>
    <definedName name="S13_E9">'ANNEXE 1 - SOCIETES LIEES'!$D$17</definedName>
    <definedName name="S13_F1">'ANNEXE 1 - SOCIETES LIEES'!$E$9</definedName>
    <definedName name="S13_F10">'ANNEXE 1 - SOCIETES LIEES'!$E$18</definedName>
    <definedName name="S13_F11">'ANNEXE 1 - SOCIETES LIEES'!$E$19</definedName>
    <definedName name="S13_F12">'ANNEXE 1 - SOCIETES LIEES'!$E$20</definedName>
    <definedName name="S13_F13">'ANNEXE 1 - SOCIETES LIEES'!$E$21</definedName>
    <definedName name="S13_F14">'ANNEXE 1 - SOCIETES LIEES'!$E$22</definedName>
    <definedName name="S13_F15">'ANNEXE 1 - SOCIETES LIEES'!$E$23</definedName>
    <definedName name="S13_F16">'ANNEXE 1 - SOCIETES LIEES'!$E$24</definedName>
    <definedName name="S13_F17">'ANNEXE 1 - SOCIETES LIEES'!$E$25</definedName>
    <definedName name="S13_F18">'ANNEXE 1 - SOCIETES LIEES'!$E$26</definedName>
    <definedName name="S13_F19">'ANNEXE 1 - SOCIETES LIEES'!$E$27</definedName>
    <definedName name="S13_F2">'ANNEXE 1 - SOCIETES LIEES'!$E$10</definedName>
    <definedName name="S13_F3">'ANNEXE 1 - SOCIETES LIEES'!$E$11</definedName>
    <definedName name="S13_F4">'ANNEXE 1 - SOCIETES LIEES'!$E$12</definedName>
    <definedName name="S13_F5">'ANNEXE 1 - SOCIETES LIEES'!$E$13</definedName>
    <definedName name="S13_F6">'ANNEXE 1 - SOCIETES LIEES'!$E$14</definedName>
    <definedName name="S13_F7">'ANNEXE 1 - SOCIETES LIEES'!$E$15</definedName>
    <definedName name="S13_F8">'ANNEXE 1 - SOCIETES LIEES'!$E$16</definedName>
    <definedName name="S13_F9">'ANNEXE 1 - SOCIETES LIEES'!$E$17</definedName>
    <definedName name="S13_H1">'ANNEXE 1 - SOCIETES LIEES'!$G$9</definedName>
    <definedName name="S13_H10">'ANNEXE 1 - SOCIETES LIEES'!$G$18</definedName>
    <definedName name="S13_H11">'ANNEXE 1 - SOCIETES LIEES'!$G$19</definedName>
    <definedName name="S13_H12">'ANNEXE 1 - SOCIETES LIEES'!$G$20</definedName>
    <definedName name="S13_H13">'ANNEXE 1 - SOCIETES LIEES'!$G$21</definedName>
    <definedName name="S13_H14">'ANNEXE 1 - SOCIETES LIEES'!$G$22</definedName>
    <definedName name="S13_H15">'ANNEXE 1 - SOCIETES LIEES'!$G$23</definedName>
    <definedName name="S13_H16">'ANNEXE 1 - SOCIETES LIEES'!$G$24</definedName>
    <definedName name="S13_H17">'ANNEXE 1 - SOCIETES LIEES'!$G$25</definedName>
    <definedName name="S13_H18">'ANNEXE 1 - SOCIETES LIEES'!$G$26</definedName>
    <definedName name="S13_H19">'ANNEXE 1 - SOCIETES LIEES'!$G$27</definedName>
    <definedName name="S13_H2">'ANNEXE 1 - SOCIETES LIEES'!$G$10</definedName>
    <definedName name="S13_H3">'ANNEXE 1 - SOCIETES LIEES'!$G$11</definedName>
    <definedName name="S13_H4">'ANNEXE 1 - SOCIETES LIEES'!$G$12</definedName>
    <definedName name="S13_H5">'ANNEXE 1 - SOCIETES LIEES'!$G$13</definedName>
    <definedName name="S13_H6">'ANNEXE 1 - SOCIETES LIEES'!$G$14</definedName>
    <definedName name="S13_H7">'ANNEXE 1 - SOCIETES LIEES'!$G$15</definedName>
    <definedName name="S13_H8">'ANNEXE 1 - SOCIETES LIEES'!$G$16</definedName>
    <definedName name="S13_H9">'ANNEXE 1 - SOCIETES LIEES'!$G$17</definedName>
    <definedName name="S13_I1">'ANNEXE 1 - SOCIETES LIEES'!$F$9</definedName>
    <definedName name="S13_I10">'ANNEXE 1 - SOCIETES LIEES'!$F$18</definedName>
    <definedName name="S13_I11">'ANNEXE 1 - SOCIETES LIEES'!$F$19</definedName>
    <definedName name="S13_I12">'ANNEXE 1 - SOCIETES LIEES'!$F$20</definedName>
    <definedName name="S13_I13">'ANNEXE 1 - SOCIETES LIEES'!$F$21</definedName>
    <definedName name="S13_I14">'ANNEXE 1 - SOCIETES LIEES'!$F$22</definedName>
    <definedName name="S13_I15">'ANNEXE 1 - SOCIETES LIEES'!$F$23</definedName>
    <definedName name="S13_I16">'ANNEXE 1 - SOCIETES LIEES'!$F$24</definedName>
    <definedName name="S13_I17">'ANNEXE 1 - SOCIETES LIEES'!$F$25</definedName>
    <definedName name="S13_I18">'ANNEXE 1 - SOCIETES LIEES'!$F$26</definedName>
    <definedName name="S13_I19">'ANNEXE 1 - SOCIETES LIEES'!$F$27</definedName>
    <definedName name="S13_I2">'ANNEXE 1 - SOCIETES LIEES'!$F$10</definedName>
    <definedName name="S13_I3">'ANNEXE 1 - SOCIETES LIEES'!$F$11</definedName>
    <definedName name="S13_I4">'ANNEXE 1 - SOCIETES LIEES'!$F$12</definedName>
    <definedName name="S13_I5">'ANNEXE 1 - SOCIETES LIEES'!$F$13</definedName>
    <definedName name="S13_I6">'ANNEXE 1 - SOCIETES LIEES'!$F$14</definedName>
    <definedName name="S13_I7">'ANNEXE 1 - SOCIETES LIEES'!$F$15</definedName>
    <definedName name="S13_I8">'ANNEXE 1 - SOCIETES LIEES'!$F$16</definedName>
    <definedName name="S13_I9">'ANNEXE 1 - SOCIETES LIEES'!$F$17</definedName>
    <definedName name="S2_1">'ANNEXE 9 - PLAN FINANCEMENT'!$B$10</definedName>
    <definedName name="S2_10">'ANNEXE 9 - PLAN FINANCEMENT'!$F$11</definedName>
    <definedName name="S2_100">'ANNEXE 9 - PLAN FINANCEMENT'!$F$31</definedName>
    <definedName name="S2_101">'ANNEXE 9 - PLAN FINANCEMENT'!$B$32</definedName>
    <definedName name="S2_102">'ANNEXE 9 - PLAN FINANCEMENT'!$C$32</definedName>
    <definedName name="S2_103">'ANNEXE 9 - PLAN FINANCEMENT'!$D$32</definedName>
    <definedName name="S2_104">'ANNEXE 9 - PLAN FINANCEMENT'!$E$32</definedName>
    <definedName name="S2_105">'ANNEXE 9 - PLAN FINANCEMENT'!$F$32</definedName>
    <definedName name="S2_106">'ANNEXE 9 - PLAN FINANCEMENT'!$B$33</definedName>
    <definedName name="S2_107">'ANNEXE 9 - PLAN FINANCEMENT'!$C$33</definedName>
    <definedName name="S2_108">'ANNEXE 9 - PLAN FINANCEMENT'!$D$33</definedName>
    <definedName name="S2_109">'ANNEXE 9 - PLAN FINANCEMENT'!$E$33</definedName>
    <definedName name="S2_11">'ANNEXE 9 - PLAN FINANCEMENT'!$B$12</definedName>
    <definedName name="S2_110">'ANNEXE 9 - PLAN FINANCEMENT'!$F$33</definedName>
    <definedName name="S2_111">'ANNEXE 9 - PLAN FINANCEMENT'!$B$34</definedName>
    <definedName name="S2_112">'ANNEXE 9 - PLAN FINANCEMENT'!$C$34</definedName>
    <definedName name="S2_113">'ANNEXE 9 - PLAN FINANCEMENT'!$D$34</definedName>
    <definedName name="S2_114">'ANNEXE 9 - PLAN FINANCEMENT'!$E$34</definedName>
    <definedName name="S2_115">'ANNEXE 9 - PLAN FINANCEMENT'!$F$34</definedName>
    <definedName name="S2_116">'ANNEXE 9 - PLAN FINANCEMENT'!$B$35</definedName>
    <definedName name="S2_117">'ANNEXE 9 - PLAN FINANCEMENT'!$C$35</definedName>
    <definedName name="S2_118">'ANNEXE 9 - PLAN FINANCEMENT'!$D$35</definedName>
    <definedName name="S2_119">'ANNEXE 9 - PLAN FINANCEMENT'!$E$35</definedName>
    <definedName name="S2_12">'ANNEXE 9 - PLAN FINANCEMENT'!$C$12</definedName>
    <definedName name="S2_120">'ANNEXE 9 - PLAN FINANCEMENT'!$F$35</definedName>
    <definedName name="S2_121">'ANNEXE 9 - PLAN FINANCEMENT'!$B$36</definedName>
    <definedName name="S2_122">'ANNEXE 9 - PLAN FINANCEMENT'!$C$36</definedName>
    <definedName name="S2_123">'ANNEXE 9 - PLAN FINANCEMENT'!$D$36</definedName>
    <definedName name="S2_124">'ANNEXE 9 - PLAN FINANCEMENT'!$E$36</definedName>
    <definedName name="S2_125">'ANNEXE 9 - PLAN FINANCEMENT'!$F$36</definedName>
    <definedName name="S2_126">'ANNEXE 9 - PLAN FINANCEMENT'!$B$37</definedName>
    <definedName name="S2_127">'ANNEXE 9 - PLAN FINANCEMENT'!$C$37</definedName>
    <definedName name="S2_128">'ANNEXE 9 - PLAN FINANCEMENT'!$D$37</definedName>
    <definedName name="S2_129">'ANNEXE 9 - PLAN FINANCEMENT'!$E$37</definedName>
    <definedName name="S2_13">'ANNEXE 9 - PLAN FINANCEMENT'!$D$12</definedName>
    <definedName name="S2_130">'ANNEXE 9 - PLAN FINANCEMENT'!$F$37</definedName>
    <definedName name="S2_131">'ANNEXE 9 - PLAN FINANCEMENT'!$B$38</definedName>
    <definedName name="S2_132">'ANNEXE 9 - PLAN FINANCEMENT'!$C$38</definedName>
    <definedName name="S2_133">'ANNEXE 9 - PLAN FINANCEMENT'!$D$38</definedName>
    <definedName name="S2_134">'ANNEXE 9 - PLAN FINANCEMENT'!$E$38</definedName>
    <definedName name="S2_135">'ANNEXE 9 - PLAN FINANCEMENT'!$F$38</definedName>
    <definedName name="S2_136">'ANNEXE 9 - PLAN FINANCEMENT'!$B$39</definedName>
    <definedName name="S2_137">'ANNEXE 9 - PLAN FINANCEMENT'!$C$39</definedName>
    <definedName name="S2_138">'ANNEXE 9 - PLAN FINANCEMENT'!$D$39</definedName>
    <definedName name="S2_139">'ANNEXE 9 - PLAN FINANCEMENT'!$E$39</definedName>
    <definedName name="S2_14">'ANNEXE 9 - PLAN FINANCEMENT'!$E$12</definedName>
    <definedName name="S2_140">'ANNEXE 9 - PLAN FINANCEMENT'!$F$39</definedName>
    <definedName name="S2_141">'ANNEXE 9 - PLAN FINANCEMENT'!$B$40</definedName>
    <definedName name="S2_142">'ANNEXE 9 - PLAN FINANCEMENT'!$C$40</definedName>
    <definedName name="S2_143">'ANNEXE 9 - PLAN FINANCEMENT'!$D$40</definedName>
    <definedName name="S2_144">'ANNEXE 9 - PLAN FINANCEMENT'!$E$40</definedName>
    <definedName name="S2_145">'ANNEXE 9 - PLAN FINANCEMENT'!$F$40</definedName>
    <definedName name="S2_146">'ANNEXE 9 - PLAN FINANCEMENT'!$B$42</definedName>
    <definedName name="S2_147">'ANNEXE 9 - PLAN FINANCEMENT'!$C$42</definedName>
    <definedName name="S2_148">'ANNEXE 9 - PLAN FINANCEMENT'!$D$42</definedName>
    <definedName name="S2_149">'ANNEXE 9 - PLAN FINANCEMENT'!$E$42</definedName>
    <definedName name="S2_15">'ANNEXE 9 - PLAN FINANCEMENT'!$F$12</definedName>
    <definedName name="S2_150">'ANNEXE 9 - PLAN FINANCEMENT'!$F$42</definedName>
    <definedName name="S2_151">'ANNEXE 9 - PLAN FINANCEMENT'!$B$45</definedName>
    <definedName name="S2_152">'ANNEXE 9 - PLAN FINANCEMENT'!$C$45</definedName>
    <definedName name="S2_153">'ANNEXE 9 - PLAN FINANCEMENT'!$D$45</definedName>
    <definedName name="S2_154">'ANNEXE 9 - PLAN FINANCEMENT'!$E$45</definedName>
    <definedName name="S2_155">'ANNEXE 9 - PLAN FINANCEMENT'!$B$46</definedName>
    <definedName name="S2_156">'ANNEXE 9 - PLAN FINANCEMENT'!$C$46</definedName>
    <definedName name="S2_157">'ANNEXE 9 - PLAN FINANCEMENT'!$D$46</definedName>
    <definedName name="S2_158">'ANNEXE 9 - PLAN FINANCEMENT'!$E$46</definedName>
    <definedName name="S2_16">'ANNEXE 9 - PLAN FINANCEMENT'!$B$13</definedName>
    <definedName name="S2_17">'ANNEXE 9 - PLAN FINANCEMENT'!$C$13</definedName>
    <definedName name="S2_18">'ANNEXE 9 - PLAN FINANCEMENT'!$D$13</definedName>
    <definedName name="S2_19">'ANNEXE 9 - PLAN FINANCEMENT'!$E$13</definedName>
    <definedName name="S2_2">'ANNEXE 9 - PLAN FINANCEMENT'!$C$10</definedName>
    <definedName name="S2_20">'ANNEXE 9 - PLAN FINANCEMENT'!$F$13</definedName>
    <definedName name="S2_21">'ANNEXE 9 - PLAN FINANCEMENT'!$B$14</definedName>
    <definedName name="S2_22">'ANNEXE 9 - PLAN FINANCEMENT'!$C$14</definedName>
    <definedName name="S2_23">'ANNEXE 9 - PLAN FINANCEMENT'!$D$14</definedName>
    <definedName name="S2_24">'ANNEXE 9 - PLAN FINANCEMENT'!$E$14</definedName>
    <definedName name="S2_25">'ANNEXE 9 - PLAN FINANCEMENT'!$F$14</definedName>
    <definedName name="S2_26">'ANNEXE 9 - PLAN FINANCEMENT'!$B$15</definedName>
    <definedName name="S2_27">'ANNEXE 9 - PLAN FINANCEMENT'!$C$15</definedName>
    <definedName name="S2_28">'ANNEXE 9 - PLAN FINANCEMENT'!$D$15</definedName>
    <definedName name="S2_29">'ANNEXE 9 - PLAN FINANCEMENT'!$E$15</definedName>
    <definedName name="S2_3">'ANNEXE 9 - PLAN FINANCEMENT'!$D$10</definedName>
    <definedName name="S2_30">'ANNEXE 9 - PLAN FINANCEMENT'!$F$15</definedName>
    <definedName name="S2_31">'ANNEXE 9 - PLAN FINANCEMENT'!$B$16</definedName>
    <definedName name="S2_32">'ANNEXE 9 - PLAN FINANCEMENT'!$C$16</definedName>
    <definedName name="S2_33">'ANNEXE 9 - PLAN FINANCEMENT'!$D$16</definedName>
    <definedName name="S2_34">'ANNEXE 9 - PLAN FINANCEMENT'!$E$16</definedName>
    <definedName name="S2_35">'ANNEXE 9 - PLAN FINANCEMENT'!$F$16</definedName>
    <definedName name="S2_36">'ANNEXE 9 - PLAN FINANCEMENT'!$B$17</definedName>
    <definedName name="S2_37">'ANNEXE 9 - PLAN FINANCEMENT'!$C$17</definedName>
    <definedName name="S2_38">'ANNEXE 9 - PLAN FINANCEMENT'!$D$17</definedName>
    <definedName name="S2_39">'ANNEXE 9 - PLAN FINANCEMENT'!$E$17</definedName>
    <definedName name="S2_4">'ANNEXE 9 - PLAN FINANCEMENT'!$E$10</definedName>
    <definedName name="S2_40">'ANNEXE 9 - PLAN FINANCEMENT'!$F$17</definedName>
    <definedName name="S2_41">'ANNEXE 9 - PLAN FINANCEMENT'!$B$18</definedName>
    <definedName name="S2_42">'ANNEXE 9 - PLAN FINANCEMENT'!$C$18</definedName>
    <definedName name="S2_43">'ANNEXE 9 - PLAN FINANCEMENT'!$D$18</definedName>
    <definedName name="S2_44">'ANNEXE 9 - PLAN FINANCEMENT'!$E$18</definedName>
    <definedName name="S2_45">'ANNEXE 9 - PLAN FINANCEMENT'!$F$18</definedName>
    <definedName name="S2_46">'ANNEXE 9 - PLAN FINANCEMENT'!$B$19</definedName>
    <definedName name="S2_47">'ANNEXE 9 - PLAN FINANCEMENT'!$C$19</definedName>
    <definedName name="S2_48">'ANNEXE 9 - PLAN FINANCEMENT'!$D$19</definedName>
    <definedName name="S2_49">'ANNEXE 9 - PLAN FINANCEMENT'!$E$19</definedName>
    <definedName name="S2_5">'ANNEXE 9 - PLAN FINANCEMENT'!$F$10</definedName>
    <definedName name="S2_50">'ANNEXE 9 - PLAN FINANCEMENT'!$F$19</definedName>
    <definedName name="S2_51">'ANNEXE 9 - PLAN FINANCEMENT'!$B$20</definedName>
    <definedName name="S2_52">'ANNEXE 9 - PLAN FINANCEMENT'!$C$20</definedName>
    <definedName name="S2_53">'ANNEXE 9 - PLAN FINANCEMENT'!$D$20</definedName>
    <definedName name="S2_54">'ANNEXE 9 - PLAN FINANCEMENT'!$E$20</definedName>
    <definedName name="S2_55">'ANNEXE 9 - PLAN FINANCEMENT'!$F$20</definedName>
    <definedName name="S2_56">'ANNEXE 9 - PLAN FINANCEMENT'!$B$21</definedName>
    <definedName name="S2_57">'ANNEXE 9 - PLAN FINANCEMENT'!$C$21</definedName>
    <definedName name="S2_58">'ANNEXE 9 - PLAN FINANCEMENT'!$D$21</definedName>
    <definedName name="S2_59">'ANNEXE 9 - PLAN FINANCEMENT'!$E$21</definedName>
    <definedName name="S2_6">'ANNEXE 9 - PLAN FINANCEMENT'!$B$11</definedName>
    <definedName name="S2_60">'ANNEXE 9 - PLAN FINANCEMENT'!$F$21</definedName>
    <definedName name="S2_61">'ANNEXE 9 - PLAN FINANCEMENT'!$B$24</definedName>
    <definedName name="S2_62">'ANNEXE 9 - PLAN FINANCEMENT'!$C$24</definedName>
    <definedName name="S2_63">'ANNEXE 9 - PLAN FINANCEMENT'!$D$24</definedName>
    <definedName name="S2_64">'ANNEXE 9 - PLAN FINANCEMENT'!$E$24</definedName>
    <definedName name="S2_65">'ANNEXE 9 - PLAN FINANCEMENT'!$F$24</definedName>
    <definedName name="S2_66">'ANNEXE 9 - PLAN FINANCEMENT'!$B$25</definedName>
    <definedName name="S2_67">'ANNEXE 9 - PLAN FINANCEMENT'!$C$25</definedName>
    <definedName name="S2_68">'ANNEXE 9 - PLAN FINANCEMENT'!$D$25</definedName>
    <definedName name="S2_69">'ANNEXE 9 - PLAN FINANCEMENT'!$E$25</definedName>
    <definedName name="S2_7">'ANNEXE 9 - PLAN FINANCEMENT'!$C$11</definedName>
    <definedName name="S2_70">'ANNEXE 9 - PLAN FINANCEMENT'!$F$25</definedName>
    <definedName name="S2_71">'ANNEXE 9 - PLAN FINANCEMENT'!$B$26</definedName>
    <definedName name="S2_72">'ANNEXE 9 - PLAN FINANCEMENT'!$C$26</definedName>
    <definedName name="S2_73">'ANNEXE 9 - PLAN FINANCEMENT'!$D$26</definedName>
    <definedName name="S2_74">'ANNEXE 9 - PLAN FINANCEMENT'!$E$26</definedName>
    <definedName name="S2_75">'ANNEXE 9 - PLAN FINANCEMENT'!$F$26</definedName>
    <definedName name="S2_76">'ANNEXE 9 - PLAN FINANCEMENT'!$B$27</definedName>
    <definedName name="S2_77">'ANNEXE 9 - PLAN FINANCEMENT'!$C$27</definedName>
    <definedName name="S2_78">'ANNEXE 9 - PLAN FINANCEMENT'!$D$27</definedName>
    <definedName name="S2_79">'ANNEXE 9 - PLAN FINANCEMENT'!$E$27</definedName>
    <definedName name="S2_8">'ANNEXE 9 - PLAN FINANCEMENT'!$D$11</definedName>
    <definedName name="S2_80">'ANNEXE 9 - PLAN FINANCEMENT'!$F$27</definedName>
    <definedName name="S2_81">'ANNEXE 9 - PLAN FINANCEMENT'!$B$28</definedName>
    <definedName name="S2_82">'ANNEXE 9 - PLAN FINANCEMENT'!$C$28</definedName>
    <definedName name="S2_83">'ANNEXE 9 - PLAN FINANCEMENT'!$D$28</definedName>
    <definedName name="S2_84">'ANNEXE 9 - PLAN FINANCEMENT'!$E$28</definedName>
    <definedName name="S2_85">'ANNEXE 9 - PLAN FINANCEMENT'!$F$28</definedName>
    <definedName name="S2_86">'ANNEXE 9 - PLAN FINANCEMENT'!$B$29</definedName>
    <definedName name="S2_87">'ANNEXE 9 - PLAN FINANCEMENT'!$C$29</definedName>
    <definedName name="S2_88">'ANNEXE 9 - PLAN FINANCEMENT'!$D$29</definedName>
    <definedName name="S2_89">'ANNEXE 9 - PLAN FINANCEMENT'!$E$29</definedName>
    <definedName name="S2_9">'ANNEXE 9 - PLAN FINANCEMENT'!$E$11</definedName>
    <definedName name="S2_90">'ANNEXE 9 - PLAN FINANCEMENT'!$F$29</definedName>
    <definedName name="S2_91">'ANNEXE 9 - PLAN FINANCEMENT'!$B$30</definedName>
    <definedName name="S2_92">'ANNEXE 9 - PLAN FINANCEMENT'!$C$30</definedName>
    <definedName name="S2_93">'ANNEXE 9 - PLAN FINANCEMENT'!$D$30</definedName>
    <definedName name="S2_94">'ANNEXE 9 - PLAN FINANCEMENT'!$E$30</definedName>
    <definedName name="S2_95">'ANNEXE 9 - PLAN FINANCEMENT'!$F$30</definedName>
    <definedName name="S2_96">'ANNEXE 9 - PLAN FINANCEMENT'!$B$31</definedName>
    <definedName name="S2_97">'ANNEXE 9 - PLAN FINANCEMENT'!$C$31</definedName>
    <definedName name="S2_98">'ANNEXE 9 - PLAN FINANCEMENT'!$D$31</definedName>
    <definedName name="S2_99">'ANNEXE 9 - PLAN FINANCEMENT'!$E$31</definedName>
    <definedName name="S6_AUTRES">'ANNEXE 7 - RENSEIGNEMENTS COMPL'!$G$17</definedName>
    <definedName name="S6_CAPIT">'ANNEXE 7 - RENSEIGNEMENTS COMPL'!$E$19</definedName>
    <definedName name="S6_Cbivoa">'ANNEXE 7 - RENSEIGNEMENTS COMPL'!$D$9</definedName>
    <definedName name="S6_Cbivoc">'ANNEXE 7 - RENSEIGNEMENTS COMPL'!$D$11</definedName>
    <definedName name="S6_Cbmvoa">'ANNEXE 7 - RENSEIGNEMENTS COMPL'!$E$9</definedName>
    <definedName name="S6_Cbmvoc">'ANNEXE 7 - RENSEIGNEMENTS COMPL'!$E$11</definedName>
    <definedName name="S6_Cbvoa">'ANNEXE 7 - RENSEIGNEMENTS COMPL'!$F$9</definedName>
    <definedName name="S6_Cbvoc">'ANNEXE 7 - RENSEIGNEMENTS COMPL'!$F$11</definedName>
    <definedName name="S6_Cc">'ANNEXE 7 - RENSEIGNEMENTS COMPL'!$G$28</definedName>
    <definedName name="S6_Cc1">'ANNEXE 7 - RENSEIGNEMENTS COMPL'!$E$28</definedName>
    <definedName name="S6_Cc1a">'ANNEXE 7 - RENSEIGNEMENTS COMPL'!$F$28</definedName>
    <definedName name="S6_Cca">'ANNEXE 7 - RENSEIGNEMENTS COMPL'!$H$28</definedName>
    <definedName name="S6_Ccn">'ANNEXE 7 - RENSEIGNEMENTS COMPL'!$C$28</definedName>
    <definedName name="S6_Ccna">'ANNEXE 7 - RENSEIGNEMENTS COMPL'!$D$28</definedName>
    <definedName name="S6_CORPO1">'ANNEXE 7 - RENSEIGNEMENTS COMPL'!$E$32</definedName>
    <definedName name="S6_CORPO2">'ANNEXE 7 - RENSEIGNEMENTS COMPL'!$E$33</definedName>
    <definedName name="S6_Div">'ANNEXE 7 - RENSEIGNEMENTS COMPL'!$D$17</definedName>
    <definedName name="S6_DIVERS">'ANNEXE 7 - RENSEIGNEMENTS COMPL'!$H$17</definedName>
    <definedName name="S6_EF10">'ANNEXE 7 - RENSEIGNEMENTS COMPL'!$D$4</definedName>
    <definedName name="S6_FINANCIERS1">'ANNEXE 7 - RENSEIGNEMENTS COMPL'!$F$32</definedName>
    <definedName name="S6_FINANCIERS2">'ANNEXE 7 - RENSEIGNEMENTS COMPL'!$F$33</definedName>
    <definedName name="S6_INCORPO1">'ANNEXE 7 - RENSEIGNEMENTS COMPL'!$D$32</definedName>
    <definedName name="S6_INCORPO2">'ANNEXE 7 - RENSEIGNEMENTS COMPL'!$D$33</definedName>
    <definedName name="S6_REPORT">'ANNEXE 7 - RENSEIGNEMENTS COMPL'!$C$17</definedName>
    <definedName name="S6_RESERVES">'ANNEXE 7 - RENSEIGNEMENTS COMPL'!$F$17</definedName>
    <definedName name="S6_RESUL">'ANNEXE 7 - RENSEIGNEMENTS COMPL'!$B$17</definedName>
    <definedName name="S6_Ris">'ANNEXE 7 - RENSEIGNEMENTS COMPL'!$E$17</definedName>
    <definedName name="S6_Vab">'ANNEXE 7 - RENSEIGNEMENTS COMPL'!$F$7</definedName>
    <definedName name="S6_Vim">'ANNEXE 7 - RENSEIGNEMENTS COMPL'!$D$7</definedName>
    <definedName name="S6_Vmo">'ANNEXE 7 - RENSEIGNEMENTS COMPL'!$E$7</definedName>
    <definedName name="S7_A1">'ANNEXE 4 - FICHE ACTIVITES'!$B$6</definedName>
    <definedName name="S7_A10">'ANNEXE 4 - FICHE ACTIVITES'!$B$18</definedName>
    <definedName name="S7_A11">'ANNEXE 4 - FICHE ACTIVITES'!$B$19</definedName>
    <definedName name="S7_A12">'ANNEXE 4 - FICHE ACTIVITES'!$B$20</definedName>
    <definedName name="S7_A13">'ANNEXE 4 - FICHE ACTIVITES'!$B$21</definedName>
    <definedName name="S7_A14">'ANNEXE 4 - FICHE ACTIVITES'!$B$22</definedName>
    <definedName name="S7_A15">'ANNEXE 4 - FICHE ACTIVITES'!$B$24</definedName>
    <definedName name="S7_A16">'ANNEXE 4 - FICHE ACTIVITES'!$B$26</definedName>
    <definedName name="S7_A17">'ANNEXE 4 - FICHE ACTIVITES'!$B$27</definedName>
    <definedName name="S7_A18">'ANNEXE 4 - FICHE ACTIVITES'!$B$29</definedName>
    <definedName name="S7_A19">'ANNEXE 4 - FICHE ACTIVITES'!$B$31</definedName>
    <definedName name="S7_A2">'ANNEXE 4 - FICHE ACTIVITES'!$B$7</definedName>
    <definedName name="S7_A20">'ANNEXE 4 - FICHE ACTIVITES'!$B$32</definedName>
    <definedName name="S7_A21">'ANNEXE 4 - FICHE ACTIVITES'!$B$33</definedName>
    <definedName name="S7_A22">'ANNEXE 4 - FICHE ACTIVITES'!$B$35</definedName>
    <definedName name="S7_A23">'ANNEXE 4 - FICHE ACTIVITES'!$B$10</definedName>
    <definedName name="S7_A24">'ANNEXE 4 - FICHE ACTIVITES'!$B$28</definedName>
    <definedName name="S7_A25">'ANNEXE 4 - FICHE ACTIVITES'!$B$30</definedName>
    <definedName name="S7_A2A">'ANNEXE 4 - FICHE ACTIVITES'!$B$8</definedName>
    <definedName name="S7_A3">'ANNEXE 4 - FICHE ACTIVITES'!$B$9</definedName>
    <definedName name="S7_A4">'ANNEXE 4 - FICHE ACTIVITES'!$B$11</definedName>
    <definedName name="S7_A5">'ANNEXE 4 - FICHE ACTIVITES'!$B$12</definedName>
    <definedName name="S7_A6">'ANNEXE 4 - FICHE ACTIVITES'!$B$13</definedName>
    <definedName name="S7_A6A">'ANNEXE 4 - FICHE ACTIVITES'!$B$14</definedName>
    <definedName name="S7_A7">'ANNEXE 4 - FICHE ACTIVITES'!$B$15</definedName>
    <definedName name="S7_A8">'ANNEXE 4 - FICHE ACTIVITES'!$B$16</definedName>
    <definedName name="S7_A9">'ANNEXE 4 - FICHE ACTIVITES'!$B$17</definedName>
    <definedName name="S7_B1">'ANNEXE 4 - FICHE ACTIVITES'!$C$6</definedName>
    <definedName name="S7_B10">'ANNEXE 4 - FICHE ACTIVITES'!$C$18</definedName>
    <definedName name="S7_B11">'ANNEXE 4 - FICHE ACTIVITES'!$C$19</definedName>
    <definedName name="S7_B12">'ANNEXE 4 - FICHE ACTIVITES'!$C$20</definedName>
    <definedName name="S7_B13">'ANNEXE 4 - FICHE ACTIVITES'!$C$21</definedName>
    <definedName name="S7_B14">'ANNEXE 4 - FICHE ACTIVITES'!$C$22</definedName>
    <definedName name="S7_B15">'ANNEXE 4 - FICHE ACTIVITES'!$C$24</definedName>
    <definedName name="S7_B16">'ANNEXE 4 - FICHE ACTIVITES'!$C$26</definedName>
    <definedName name="S7_B17">'ANNEXE 4 - FICHE ACTIVITES'!$C$27</definedName>
    <definedName name="S7_B18">'ANNEXE 4 - FICHE ACTIVITES'!$C$29</definedName>
    <definedName name="S7_B19">'ANNEXE 4 - FICHE ACTIVITES'!$C$31</definedName>
    <definedName name="S7_B2">'ANNEXE 4 - FICHE ACTIVITES'!$C$7</definedName>
    <definedName name="S7_B20">'ANNEXE 4 - FICHE ACTIVITES'!$C$32</definedName>
    <definedName name="S7_B21">'ANNEXE 4 - FICHE ACTIVITES'!$C$33</definedName>
    <definedName name="S7_B22">'ANNEXE 4 - FICHE ACTIVITES'!$C$35</definedName>
    <definedName name="S7_B23">'ANNEXE 4 - FICHE ACTIVITES'!$C$10</definedName>
    <definedName name="S7_B24">'ANNEXE 4 - FICHE ACTIVITES'!$C$28</definedName>
    <definedName name="S7_B25">'ANNEXE 4 - FICHE ACTIVITES'!$C$30</definedName>
    <definedName name="S7_B2A">'ANNEXE 4 - FICHE ACTIVITES'!$C$8</definedName>
    <definedName name="S7_B3">'ANNEXE 4 - FICHE ACTIVITES'!$C$9</definedName>
    <definedName name="S7_B4">'ANNEXE 4 - FICHE ACTIVITES'!$C$11</definedName>
    <definedName name="S7_B5">'ANNEXE 4 - FICHE ACTIVITES'!$C$12</definedName>
    <definedName name="S7_B6">'ANNEXE 4 - FICHE ACTIVITES'!$C$13</definedName>
    <definedName name="S7_B6A">'ANNEXE 4 - FICHE ACTIVITES'!$C$14</definedName>
    <definedName name="S7_B7">'ANNEXE 4 - FICHE ACTIVITES'!$C$15</definedName>
    <definedName name="S7_B8">'ANNEXE 4 - FICHE ACTIVITES'!$C$16</definedName>
    <definedName name="S7_B9">'ANNEXE 4 - FICHE ACTIVITES'!$C$17</definedName>
    <definedName name="S7_C1">'ANNEXE 4 - FICHE ACTIVITES'!$D$6</definedName>
    <definedName name="S7_C10">'ANNEXE 4 - FICHE ACTIVITES'!$D$18</definedName>
    <definedName name="S7_C11">'ANNEXE 4 - FICHE ACTIVITES'!$D$19</definedName>
    <definedName name="S7_C12">'ANNEXE 4 - FICHE ACTIVITES'!$D$20</definedName>
    <definedName name="S7_C13">'ANNEXE 4 - FICHE ACTIVITES'!$D$21</definedName>
    <definedName name="S7_C14">'ANNEXE 4 - FICHE ACTIVITES'!$D$22</definedName>
    <definedName name="S7_C15">'ANNEXE 4 - FICHE ACTIVITES'!$D$24</definedName>
    <definedName name="S7_C16">'ANNEXE 4 - FICHE ACTIVITES'!$D$26</definedName>
    <definedName name="S7_C17">'ANNEXE 4 - FICHE ACTIVITES'!$D$27</definedName>
    <definedName name="S7_C18">'ANNEXE 4 - FICHE ACTIVITES'!$D$29</definedName>
    <definedName name="S7_C19">'ANNEXE 4 - FICHE ACTIVITES'!$D$31</definedName>
    <definedName name="S7_C2">'ANNEXE 4 - FICHE ACTIVITES'!$D$7</definedName>
    <definedName name="S7_C20">'ANNEXE 4 - FICHE ACTIVITES'!$D$32</definedName>
    <definedName name="S7_C21">'ANNEXE 4 - FICHE ACTIVITES'!$D$33</definedName>
    <definedName name="S7_C22">'ANNEXE 4 - FICHE ACTIVITES'!$D$35</definedName>
    <definedName name="S7_C23">'ANNEXE 4 - FICHE ACTIVITES'!$D$10</definedName>
    <definedName name="S7_C24">'ANNEXE 4 - FICHE ACTIVITES'!$D$28</definedName>
    <definedName name="S7_C25">'ANNEXE 4 - FICHE ACTIVITES'!$D$30</definedName>
    <definedName name="S7_C2A">'ANNEXE 4 - FICHE ACTIVITES'!$D$8</definedName>
    <definedName name="S7_C3">'ANNEXE 4 - FICHE ACTIVITES'!$D$9</definedName>
    <definedName name="S7_C4">'ANNEXE 4 - FICHE ACTIVITES'!$D$11</definedName>
    <definedName name="S7_C5">'ANNEXE 4 - FICHE ACTIVITES'!$D$12</definedName>
    <definedName name="S7_C6">'ANNEXE 4 - FICHE ACTIVITES'!$D$13</definedName>
    <definedName name="S7_C6A">'ANNEXE 4 - FICHE ACTIVITES'!$D$14</definedName>
    <definedName name="S7_C7">'ANNEXE 4 - FICHE ACTIVITES'!$D$15</definedName>
    <definedName name="S7_C8">'ANNEXE 4 - FICHE ACTIVITES'!$D$16</definedName>
    <definedName name="S7_C9">'ANNEXE 4 - FICHE ACTIVITES'!$D$17</definedName>
    <definedName name="S7_D1">'ANNEXE 4 - FICHE ACTIVITES'!$E$6</definedName>
    <definedName name="S7_D10">'ANNEXE 4 - FICHE ACTIVITES'!$E$18</definedName>
    <definedName name="S7_D11">'ANNEXE 4 - FICHE ACTIVITES'!$E$19</definedName>
    <definedName name="S7_D12">'ANNEXE 4 - FICHE ACTIVITES'!$E$20</definedName>
    <definedName name="S7_D13">'ANNEXE 4 - FICHE ACTIVITES'!$E$21</definedName>
    <definedName name="S7_D14">'ANNEXE 4 - FICHE ACTIVITES'!$E$22</definedName>
    <definedName name="S7_D15">'ANNEXE 4 - FICHE ACTIVITES'!$E$24</definedName>
    <definedName name="S7_D16">'ANNEXE 4 - FICHE ACTIVITES'!$E$26</definedName>
    <definedName name="S7_D17">'ANNEXE 4 - FICHE ACTIVITES'!$E$27</definedName>
    <definedName name="S7_D18">'ANNEXE 4 - FICHE ACTIVITES'!$E$29</definedName>
    <definedName name="S7_D19">'ANNEXE 4 - FICHE ACTIVITES'!$E$31</definedName>
    <definedName name="S7_D2">'ANNEXE 4 - FICHE ACTIVITES'!$E$7</definedName>
    <definedName name="S7_D20">'ANNEXE 4 - FICHE ACTIVITES'!$E$32</definedName>
    <definedName name="S7_D21">'ANNEXE 4 - FICHE ACTIVITES'!$E$33</definedName>
    <definedName name="S7_D22">'ANNEXE 4 - FICHE ACTIVITES'!$E$35</definedName>
    <definedName name="S7_D23">'ANNEXE 4 - FICHE ACTIVITES'!$E$10</definedName>
    <definedName name="S7_D24">'ANNEXE 4 - FICHE ACTIVITES'!$E$28</definedName>
    <definedName name="S7_D25">'ANNEXE 4 - FICHE ACTIVITES'!$E$30</definedName>
    <definedName name="S7_D2A">'ANNEXE 4 - FICHE ACTIVITES'!$E$8</definedName>
    <definedName name="S7_D3">'ANNEXE 4 - FICHE ACTIVITES'!$E$9</definedName>
    <definedName name="S7_D4">'ANNEXE 4 - FICHE ACTIVITES'!$E$11</definedName>
    <definedName name="S7_D5">'ANNEXE 4 - FICHE ACTIVITES'!$E$12</definedName>
    <definedName name="S7_D6">'ANNEXE 4 - FICHE ACTIVITES'!$E$13</definedName>
    <definedName name="S7_D6A">'ANNEXE 4 - FICHE ACTIVITES'!$E$14</definedName>
    <definedName name="S7_D7">'ANNEXE 4 - FICHE ACTIVITES'!$E$15</definedName>
    <definedName name="S7_D8">'ANNEXE 4 - FICHE ACTIVITES'!$E$16</definedName>
    <definedName name="S7_D9">'ANNEXE 4 - FICHE ACTIVITES'!$E$17</definedName>
    <definedName name="S7_E1">'ANNEXE 4 - FICHE ACTIVITES'!$F$6</definedName>
    <definedName name="S7_E10">'ANNEXE 4 - FICHE ACTIVITES'!$F$18</definedName>
    <definedName name="S7_E11">'ANNEXE 4 - FICHE ACTIVITES'!$F$19</definedName>
    <definedName name="S7_E12">'ANNEXE 4 - FICHE ACTIVITES'!$F$20</definedName>
    <definedName name="S7_E13">'ANNEXE 4 - FICHE ACTIVITES'!$F$21</definedName>
    <definedName name="S7_E14">'ANNEXE 4 - FICHE ACTIVITES'!$F$22</definedName>
    <definedName name="S7_E15">'ANNEXE 4 - FICHE ACTIVITES'!$F$24</definedName>
    <definedName name="S7_E16">'ANNEXE 4 - FICHE ACTIVITES'!$F$26</definedName>
    <definedName name="S7_E17">'ANNEXE 4 - FICHE ACTIVITES'!$F$27</definedName>
    <definedName name="S7_E18">'ANNEXE 4 - FICHE ACTIVITES'!$F$29</definedName>
    <definedName name="S7_E19">'ANNEXE 4 - FICHE ACTIVITES'!$F$31</definedName>
    <definedName name="S7_E2">'ANNEXE 4 - FICHE ACTIVITES'!$F$7</definedName>
    <definedName name="S7_E20">'ANNEXE 4 - FICHE ACTIVITES'!$F$32</definedName>
    <definedName name="S7_E21">'ANNEXE 4 - FICHE ACTIVITES'!$F$33</definedName>
    <definedName name="S7_E22">'ANNEXE 4 - FICHE ACTIVITES'!$F$35</definedName>
    <definedName name="S7_E23">'ANNEXE 4 - FICHE ACTIVITES'!$F$10</definedName>
    <definedName name="S7_E24">'ANNEXE 4 - FICHE ACTIVITES'!$F$28</definedName>
    <definedName name="S7_E25">'ANNEXE 4 - FICHE ACTIVITES'!$F$30</definedName>
    <definedName name="S7_E2A">'ANNEXE 4 - FICHE ACTIVITES'!$F$8</definedName>
    <definedName name="S7_E3">'ANNEXE 4 - FICHE ACTIVITES'!$F$9</definedName>
    <definedName name="S7_E4">'ANNEXE 4 - FICHE ACTIVITES'!$F$11</definedName>
    <definedName name="S7_E5">'ANNEXE 4 - FICHE ACTIVITES'!$F$12</definedName>
    <definedName name="S7_E6">'ANNEXE 4 - FICHE ACTIVITES'!$F$13</definedName>
    <definedName name="S7_E6A">'ANNEXE 4 - FICHE ACTIVITES'!$F$14</definedName>
    <definedName name="S7_E7">'ANNEXE 4 - FICHE ACTIVITES'!$F$15</definedName>
    <definedName name="S7_E8">'ANNEXE 4 - FICHE ACTIVITES'!$F$16</definedName>
    <definedName name="S7_E9">'ANNEXE 4 - FICHE ACTIVITES'!$F$17</definedName>
    <definedName name="S7_F1">'ANNEXE 4 - FICHE ACTIVITES'!$G$6</definedName>
    <definedName name="S7_F10">'ANNEXE 4 - FICHE ACTIVITES'!$G$18</definedName>
    <definedName name="S7_F11">'ANNEXE 4 - FICHE ACTIVITES'!$G$19</definedName>
    <definedName name="S7_F12">'ANNEXE 4 - FICHE ACTIVITES'!$G$20</definedName>
    <definedName name="S7_F13">'ANNEXE 4 - FICHE ACTIVITES'!$G$21</definedName>
    <definedName name="S7_F14">'ANNEXE 4 - FICHE ACTIVITES'!$G$22</definedName>
    <definedName name="S7_F15">'ANNEXE 4 - FICHE ACTIVITES'!$G$24</definedName>
    <definedName name="S7_F16">'ANNEXE 4 - FICHE ACTIVITES'!$G$26</definedName>
    <definedName name="S7_F17">'ANNEXE 4 - FICHE ACTIVITES'!$G$27</definedName>
    <definedName name="S7_F18">'ANNEXE 4 - FICHE ACTIVITES'!$G$29</definedName>
    <definedName name="S7_F19">'ANNEXE 4 - FICHE ACTIVITES'!$G$31</definedName>
    <definedName name="S7_F2">'ANNEXE 4 - FICHE ACTIVITES'!$G$7</definedName>
    <definedName name="S7_F20">'ANNEXE 4 - FICHE ACTIVITES'!$G$32</definedName>
    <definedName name="S7_F21">'ANNEXE 4 - FICHE ACTIVITES'!$G$33</definedName>
    <definedName name="S7_F22">'ANNEXE 4 - FICHE ACTIVITES'!$G$35</definedName>
    <definedName name="S7_F23">'ANNEXE 4 - FICHE ACTIVITES'!$G$10</definedName>
    <definedName name="S7_F24">'ANNEXE 4 - FICHE ACTIVITES'!$G$28</definedName>
    <definedName name="S7_F25">'ANNEXE 4 - FICHE ACTIVITES'!$G$30</definedName>
    <definedName name="S7_F2A">'ANNEXE 4 - FICHE ACTIVITES'!$G$8</definedName>
    <definedName name="S7_F3">'ANNEXE 4 - FICHE ACTIVITES'!$G$9</definedName>
    <definedName name="S7_F4">'ANNEXE 4 - FICHE ACTIVITES'!$G$11</definedName>
    <definedName name="S7_F5">'ANNEXE 4 - FICHE ACTIVITES'!$G$12</definedName>
    <definedName name="S7_F6">'ANNEXE 4 - FICHE ACTIVITES'!$G$13</definedName>
    <definedName name="S7_F6A">'ANNEXE 4 - FICHE ACTIVITES'!$G$14</definedName>
    <definedName name="S7_F7">'ANNEXE 4 - FICHE ACTIVITES'!$G$15</definedName>
    <definedName name="S7_F8">'ANNEXE 4 - FICHE ACTIVITES'!$G$16</definedName>
    <definedName name="S7_F9">'ANNEXE 4 - FICHE ACTIVITES'!$G$17</definedName>
    <definedName name="S7_G1">'ANNEXE 4 - FICHE ACTIVITES'!$Z$11</definedName>
    <definedName name="S7_G2">'ANNEXE 4 - FICHE ACTIVITES'!$Y$12</definedName>
    <definedName name="S7_G2A">'ANNEXE 4 - FICHE ACTIVITES'!$Z$12</definedName>
    <definedName name="S7_G3">'ANNEXE 4 - FICHE ACTIVITES'!$Y$13</definedName>
    <definedName name="S7_G3A">'ANNEXE 4 - FICHE ACTIVITES'!$Z$13</definedName>
    <definedName name="S8_A1">'ANNEXE 4 - FICHE ACTIVITES'!$K$6</definedName>
    <definedName name="S8_A10">'ANNEXE 4 - FICHE ACTIVITES'!$K$18</definedName>
    <definedName name="S8_A11">'ANNEXE 4 - FICHE ACTIVITES'!$K$19</definedName>
    <definedName name="S8_A12">'ANNEXE 4 - FICHE ACTIVITES'!$K$20</definedName>
    <definedName name="S8_A13">'ANNEXE 4 - FICHE ACTIVITES'!$K$21</definedName>
    <definedName name="S8_A14">'ANNEXE 4 - FICHE ACTIVITES'!$K$22</definedName>
    <definedName name="S8_A15">'ANNEXE 4 - FICHE ACTIVITES'!$K$26</definedName>
    <definedName name="S8_A16">'ANNEXE 4 - FICHE ACTIVITES'!$K$27</definedName>
    <definedName name="S8_A17">'ANNEXE 4 - FICHE ACTIVITES'!$K$29</definedName>
    <definedName name="S8_A18">'ANNEXE 4 - FICHE ACTIVITES'!$K$31</definedName>
    <definedName name="S8_A19">'ANNEXE 4 - FICHE ACTIVITES'!$K$32</definedName>
    <definedName name="S8_A2">'ANNEXE 4 - FICHE ACTIVITES'!$K$7</definedName>
    <definedName name="S8_A20">'ANNEXE 4 - FICHE ACTIVITES'!$K$33</definedName>
    <definedName name="S8_A21">'ANNEXE 4 - FICHE ACTIVITES'!$K$28</definedName>
    <definedName name="S8_A22">'ANNEXE 4 - FICHE ACTIVITES'!$K$30</definedName>
    <definedName name="S8_A23">'ANNEXE 4 - FICHE ACTIVITES'!$K$11</definedName>
    <definedName name="S8_A2A">'ANNEXE 4 - FICHE ACTIVITES'!$K$8</definedName>
    <definedName name="S8_A3">'ANNEXE 4 - FICHE ACTIVITES'!$K$9</definedName>
    <definedName name="S8_A4">'ANNEXE 4 - FICHE ACTIVITES'!$K$10</definedName>
    <definedName name="S8_A5">'ANNEXE 4 - FICHE ACTIVITES'!$K$12</definedName>
    <definedName name="S8_A6">'ANNEXE 4 - FICHE ACTIVITES'!$K$13</definedName>
    <definedName name="S8_A6A">'ANNEXE 4 - FICHE ACTIVITES'!$K$14</definedName>
    <definedName name="S8_A7">'ANNEXE 4 - FICHE ACTIVITES'!$K$15</definedName>
    <definedName name="S8_A8">'ANNEXE 4 - FICHE ACTIVITES'!$K$16</definedName>
    <definedName name="S8_A9">'ANNEXE 4 - FICHE ACTIVITES'!$K$17</definedName>
    <definedName name="S8_B1">'ANNEXE 4 - FICHE ACTIVITES'!$L$6</definedName>
    <definedName name="S8_B10">'ANNEXE 4 - FICHE ACTIVITES'!$L$18</definedName>
    <definedName name="S8_B11">'ANNEXE 4 - FICHE ACTIVITES'!$L$19</definedName>
    <definedName name="S8_B12">'ANNEXE 4 - FICHE ACTIVITES'!$L$20</definedName>
    <definedName name="S8_B13">'ANNEXE 4 - FICHE ACTIVITES'!$L$21</definedName>
    <definedName name="S8_B14">'ANNEXE 4 - FICHE ACTIVITES'!$L$22</definedName>
    <definedName name="S8_B15">'ANNEXE 4 - FICHE ACTIVITES'!$L$26</definedName>
    <definedName name="S8_B16">'ANNEXE 4 - FICHE ACTIVITES'!$L$27</definedName>
    <definedName name="S8_B17">'ANNEXE 4 - FICHE ACTIVITES'!$L$29</definedName>
    <definedName name="S8_B18">'ANNEXE 4 - FICHE ACTIVITES'!$L$31</definedName>
    <definedName name="S8_B19">'ANNEXE 4 - FICHE ACTIVITES'!$L$32</definedName>
    <definedName name="S8_B2">'ANNEXE 4 - FICHE ACTIVITES'!$L$7</definedName>
    <definedName name="S8_B20">'ANNEXE 4 - FICHE ACTIVITES'!$L$33</definedName>
    <definedName name="S8_B21">'ANNEXE 4 - FICHE ACTIVITES'!$L$28</definedName>
    <definedName name="S8_B22">'ANNEXE 4 - FICHE ACTIVITES'!$L$30</definedName>
    <definedName name="S8_B23">'ANNEXE 4 - FICHE ACTIVITES'!$L$11</definedName>
    <definedName name="S8_B2A">'ANNEXE 4 - FICHE ACTIVITES'!$L$8</definedName>
    <definedName name="S8_B3">'ANNEXE 4 - FICHE ACTIVITES'!$L$9</definedName>
    <definedName name="S8_B4">'ANNEXE 4 - FICHE ACTIVITES'!$L$10</definedName>
    <definedName name="S8_B5">'ANNEXE 4 - FICHE ACTIVITES'!$L$12</definedName>
    <definedName name="S8_B6">'ANNEXE 4 - FICHE ACTIVITES'!$L$13</definedName>
    <definedName name="S8_B6A">'ANNEXE 4 - FICHE ACTIVITES'!$L$14</definedName>
    <definedName name="S8_B7">'ANNEXE 4 - FICHE ACTIVITES'!$L$15</definedName>
    <definedName name="S8_B8">'ANNEXE 4 - FICHE ACTIVITES'!$L$16</definedName>
    <definedName name="S8_B9">'ANNEXE 4 - FICHE ACTIVITES'!$L$17</definedName>
    <definedName name="S8_C1">'ANNEXE 4 - FICHE ACTIVITES'!$M$6</definedName>
    <definedName name="S8_C10">'ANNEXE 4 - FICHE ACTIVITES'!$M$18</definedName>
    <definedName name="S8_C11">'ANNEXE 4 - FICHE ACTIVITES'!$M$19</definedName>
    <definedName name="S8_C12">'ANNEXE 4 - FICHE ACTIVITES'!$M$20</definedName>
    <definedName name="S8_C13">'ANNEXE 4 - FICHE ACTIVITES'!$M$21</definedName>
    <definedName name="S8_C14">'ANNEXE 4 - FICHE ACTIVITES'!$M$22</definedName>
    <definedName name="S8_C15">'ANNEXE 4 - FICHE ACTIVITES'!$M$26</definedName>
    <definedName name="S8_C16">'ANNEXE 4 - FICHE ACTIVITES'!$M$27</definedName>
    <definedName name="S8_C17">'ANNEXE 4 - FICHE ACTIVITES'!$M$29</definedName>
    <definedName name="S8_C18">'ANNEXE 4 - FICHE ACTIVITES'!$M$31</definedName>
    <definedName name="S8_C19">'ANNEXE 4 - FICHE ACTIVITES'!$M$32</definedName>
    <definedName name="S8_C2">'ANNEXE 4 - FICHE ACTIVITES'!$M$7</definedName>
    <definedName name="S8_C20">'ANNEXE 4 - FICHE ACTIVITES'!$M$33</definedName>
    <definedName name="S8_C21">'ANNEXE 4 - FICHE ACTIVITES'!$M$28</definedName>
    <definedName name="S8_C22">'ANNEXE 4 - FICHE ACTIVITES'!$M$30</definedName>
    <definedName name="S8_C23">'ANNEXE 4 - FICHE ACTIVITES'!$M$11</definedName>
    <definedName name="S8_C2A">'ANNEXE 4 - FICHE ACTIVITES'!$M$8</definedName>
    <definedName name="S8_C3">'ANNEXE 4 - FICHE ACTIVITES'!$M$9</definedName>
    <definedName name="S8_C4">'ANNEXE 4 - FICHE ACTIVITES'!$M$10</definedName>
    <definedName name="S8_C5">'ANNEXE 4 - FICHE ACTIVITES'!$M$12</definedName>
    <definedName name="S8_C6">'ANNEXE 4 - FICHE ACTIVITES'!$M$13</definedName>
    <definedName name="S8_C6A">'ANNEXE 4 - FICHE ACTIVITES'!$M$14</definedName>
    <definedName name="S8_C7">'ANNEXE 4 - FICHE ACTIVITES'!$M$15</definedName>
    <definedName name="S8_C8">'ANNEXE 4 - FICHE ACTIVITES'!$M$16</definedName>
    <definedName name="S8_C9">'ANNEXE 4 - FICHE ACTIVITES'!$M$17</definedName>
    <definedName name="Typedecession">Fonctionnement!$B$3:$B$8</definedName>
    <definedName name="_xlnm.Print_Area" localSheetId="2">'ANNEXE 1 - SOCIETES LIEES'!$A$1:$G$40</definedName>
    <definedName name="_xlnm.Print_Area" localSheetId="12">'ANNEXE 10 - DEROGATION OP'!$A$1:$G$41</definedName>
    <definedName name="_xlnm.Print_Area" localSheetId="4">'ANNEXE 3 - MARCHE A TERME'!$A$1:$G$60</definedName>
    <definedName name="_xlnm.Print_Area" localSheetId="7">'ANNEXE 5 - MAGASINS STOCKAGE'!$A$1:$H$29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8" i="14" l="1"/>
  <c r="B66" i="14"/>
  <c r="B64" i="14"/>
  <c r="B53" i="14"/>
  <c r="K22" i="14"/>
  <c r="I22" i="14"/>
  <c r="C22" i="14"/>
  <c r="B18" i="14"/>
  <c r="D5" i="2" l="1"/>
  <c r="A2" i="2" l="1"/>
  <c r="B9" i="11"/>
  <c r="V4" i="5"/>
  <c r="D29" i="4" s="1"/>
  <c r="B12" i="8"/>
  <c r="F6" i="8"/>
  <c r="B6" i="8"/>
  <c r="F4" i="8"/>
  <c r="V5" i="5"/>
  <c r="E28" i="2"/>
  <c r="F28" i="2"/>
  <c r="G28" i="2"/>
  <c r="B8" i="3"/>
  <c r="B4" i="4"/>
  <c r="H6" i="5"/>
  <c r="I6" i="5"/>
  <c r="J6" i="5"/>
  <c r="O6" i="5"/>
  <c r="P6" i="5"/>
  <c r="R6" i="5"/>
  <c r="V6" i="5"/>
  <c r="Z6" i="5"/>
  <c r="H7" i="5"/>
  <c r="I7" i="5"/>
  <c r="J7" i="5" s="1"/>
  <c r="O7" i="5"/>
  <c r="Q7" i="5" s="1"/>
  <c r="P7" i="5"/>
  <c r="R7" i="5"/>
  <c r="H8" i="5"/>
  <c r="I8" i="5"/>
  <c r="J8" i="5" s="1"/>
  <c r="O8" i="5"/>
  <c r="P8" i="5"/>
  <c r="Q8" i="5" s="1"/>
  <c r="R8" i="5"/>
  <c r="H9" i="5"/>
  <c r="I9" i="5"/>
  <c r="J9" i="5" s="1"/>
  <c r="O9" i="5"/>
  <c r="P9" i="5"/>
  <c r="R9" i="5"/>
  <c r="H10" i="5"/>
  <c r="I10" i="5"/>
  <c r="J10" i="5"/>
  <c r="O10" i="5"/>
  <c r="P10" i="5"/>
  <c r="R10" i="5"/>
  <c r="H11" i="5"/>
  <c r="I11" i="5"/>
  <c r="J11" i="5" s="1"/>
  <c r="O11" i="5"/>
  <c r="P11" i="5"/>
  <c r="Q11" i="5"/>
  <c r="R11" i="5"/>
  <c r="H12" i="5"/>
  <c r="I12" i="5"/>
  <c r="J12" i="5"/>
  <c r="O12" i="5"/>
  <c r="P12" i="5"/>
  <c r="Q12" i="5" s="1"/>
  <c r="R12" i="5"/>
  <c r="H13" i="5"/>
  <c r="I13" i="5"/>
  <c r="J13" i="5" s="1"/>
  <c r="O13" i="5"/>
  <c r="P13" i="5"/>
  <c r="Q13" i="5"/>
  <c r="R13" i="5"/>
  <c r="H14" i="5"/>
  <c r="I14" i="5"/>
  <c r="J14" i="5"/>
  <c r="O14" i="5"/>
  <c r="P14" i="5"/>
  <c r="R14" i="5"/>
  <c r="H15" i="5"/>
  <c r="I15" i="5"/>
  <c r="J15" i="5" s="1"/>
  <c r="O15" i="5"/>
  <c r="Q15" i="5" s="1"/>
  <c r="P15" i="5"/>
  <c r="R15" i="5"/>
  <c r="H16" i="5"/>
  <c r="I16" i="5"/>
  <c r="J16" i="5"/>
  <c r="O16" i="5"/>
  <c r="P16" i="5"/>
  <c r="R16" i="5"/>
  <c r="H17" i="5"/>
  <c r="I17" i="5"/>
  <c r="J17" i="5" s="1"/>
  <c r="O17" i="5"/>
  <c r="Q17" i="5" s="1"/>
  <c r="P17" i="5"/>
  <c r="R17" i="5"/>
  <c r="H18" i="5"/>
  <c r="I18" i="5"/>
  <c r="J18" i="5"/>
  <c r="O18" i="5"/>
  <c r="P18" i="5"/>
  <c r="Q18" i="5" s="1"/>
  <c r="R18" i="5"/>
  <c r="H19" i="5"/>
  <c r="I19" i="5"/>
  <c r="J19" i="5" s="1"/>
  <c r="O19" i="5"/>
  <c r="Q19" i="5" s="1"/>
  <c r="P19" i="5"/>
  <c r="R19" i="5"/>
  <c r="H20" i="5"/>
  <c r="I20" i="5"/>
  <c r="J20" i="5" s="1"/>
  <c r="O20" i="5"/>
  <c r="P20" i="5"/>
  <c r="Q20" i="5" s="1"/>
  <c r="R20" i="5"/>
  <c r="H21" i="5"/>
  <c r="I21" i="5"/>
  <c r="J21" i="5" s="1"/>
  <c r="O21" i="5"/>
  <c r="P21" i="5"/>
  <c r="Q21" i="5" s="1"/>
  <c r="R21" i="5"/>
  <c r="H22" i="5"/>
  <c r="I22" i="5"/>
  <c r="J22" i="5"/>
  <c r="O22" i="5"/>
  <c r="P22" i="5"/>
  <c r="Q22" i="5" s="1"/>
  <c r="R22" i="5"/>
  <c r="B23" i="5"/>
  <c r="C23" i="5"/>
  <c r="O23" i="5" s="1"/>
  <c r="D23" i="5"/>
  <c r="E23" i="5"/>
  <c r="P23" i="5" s="1"/>
  <c r="F23" i="5"/>
  <c r="G23" i="5"/>
  <c r="H23" i="5" s="1"/>
  <c r="K23" i="5"/>
  <c r="L23" i="5"/>
  <c r="M23" i="5"/>
  <c r="N23" i="5"/>
  <c r="H24" i="5"/>
  <c r="I24" i="5"/>
  <c r="J24" i="5" s="1"/>
  <c r="H26" i="5"/>
  <c r="I26" i="5"/>
  <c r="J26" i="5" s="1"/>
  <c r="O26" i="5"/>
  <c r="P26" i="5"/>
  <c r="Q26" i="5" s="1"/>
  <c r="R26" i="5"/>
  <c r="H27" i="5"/>
  <c r="I27" i="5"/>
  <c r="J27" i="5" s="1"/>
  <c r="O27" i="5"/>
  <c r="P27" i="5"/>
  <c r="Q27" i="5" s="1"/>
  <c r="R27" i="5"/>
  <c r="H28" i="5"/>
  <c r="I28" i="5"/>
  <c r="J28" i="5" s="1"/>
  <c r="O28" i="5"/>
  <c r="Q28" i="5" s="1"/>
  <c r="P28" i="5"/>
  <c r="R28" i="5"/>
  <c r="H29" i="5"/>
  <c r="I29" i="5"/>
  <c r="J29" i="5"/>
  <c r="O29" i="5"/>
  <c r="P29" i="5"/>
  <c r="R29" i="5"/>
  <c r="H30" i="5"/>
  <c r="I30" i="5"/>
  <c r="J30" i="5" s="1"/>
  <c r="O30" i="5"/>
  <c r="Q30" i="5" s="1"/>
  <c r="P30" i="5"/>
  <c r="R30" i="5"/>
  <c r="H31" i="5"/>
  <c r="I31" i="5"/>
  <c r="J31" i="5" s="1"/>
  <c r="O31" i="5"/>
  <c r="P31" i="5"/>
  <c r="R31" i="5"/>
  <c r="H32" i="5"/>
  <c r="I32" i="5"/>
  <c r="J32" i="5"/>
  <c r="O32" i="5"/>
  <c r="Q32" i="5" s="1"/>
  <c r="P32" i="5"/>
  <c r="R32" i="5"/>
  <c r="H33" i="5"/>
  <c r="I33" i="5"/>
  <c r="J33" i="5" s="1"/>
  <c r="O33" i="5"/>
  <c r="P33" i="5"/>
  <c r="Q33" i="5" s="1"/>
  <c r="R33" i="5"/>
  <c r="B34" i="5"/>
  <c r="I34" i="5" s="1"/>
  <c r="J34" i="5" s="1"/>
  <c r="C34" i="5"/>
  <c r="C36" i="5" s="1"/>
  <c r="I36" i="5" s="1"/>
  <c r="J36" i="5" s="1"/>
  <c r="D34" i="5"/>
  <c r="D36" i="5" s="1"/>
  <c r="E34" i="5"/>
  <c r="E36" i="5" s="1"/>
  <c r="P34" i="5"/>
  <c r="F34" i="5"/>
  <c r="G34" i="5"/>
  <c r="K34" i="5"/>
  <c r="L34" i="5"/>
  <c r="L36" i="5" s="1"/>
  <c r="M34" i="5"/>
  <c r="M36" i="5" s="1"/>
  <c r="N34" i="5"/>
  <c r="H35" i="5"/>
  <c r="I35" i="5"/>
  <c r="J35" i="5" s="1"/>
  <c r="B36" i="5"/>
  <c r="F36" i="5"/>
  <c r="K36" i="5"/>
  <c r="B2" i="6"/>
  <c r="H2" i="6"/>
  <c r="H6" i="6"/>
  <c r="I6" i="6"/>
  <c r="J6" i="6"/>
  <c r="O6" i="6"/>
  <c r="P6" i="6"/>
  <c r="R6" i="6"/>
  <c r="H7" i="6"/>
  <c r="I7" i="6"/>
  <c r="J7" i="6" s="1"/>
  <c r="O7" i="6"/>
  <c r="P7" i="6"/>
  <c r="R7" i="6"/>
  <c r="H8" i="6"/>
  <c r="I8" i="6"/>
  <c r="J8" i="6" s="1"/>
  <c r="O8" i="6"/>
  <c r="Q8" i="6" s="1"/>
  <c r="P8" i="6"/>
  <c r="R8" i="6"/>
  <c r="H9" i="6"/>
  <c r="I9" i="6"/>
  <c r="J9" i="6" s="1"/>
  <c r="O9" i="6"/>
  <c r="Q9" i="6" s="1"/>
  <c r="P9" i="6"/>
  <c r="R9" i="6"/>
  <c r="H10" i="6"/>
  <c r="I10" i="6"/>
  <c r="J10" i="6" s="1"/>
  <c r="O10" i="6"/>
  <c r="P10" i="6"/>
  <c r="R10" i="6"/>
  <c r="H11" i="6"/>
  <c r="I11" i="6"/>
  <c r="J11" i="6" s="1"/>
  <c r="O11" i="6"/>
  <c r="Q11" i="6" s="1"/>
  <c r="P11" i="6"/>
  <c r="R11" i="6"/>
  <c r="H12" i="6"/>
  <c r="I12" i="6"/>
  <c r="J12" i="6" s="1"/>
  <c r="O12" i="6"/>
  <c r="P12" i="6"/>
  <c r="Q12" i="6" s="1"/>
  <c r="R12" i="6"/>
  <c r="H13" i="6"/>
  <c r="I13" i="6"/>
  <c r="J13" i="6" s="1"/>
  <c r="O13" i="6"/>
  <c r="P13" i="6"/>
  <c r="Q13" i="6" s="1"/>
  <c r="R13" i="6"/>
  <c r="H14" i="6"/>
  <c r="I14" i="6"/>
  <c r="J14" i="6" s="1"/>
  <c r="O14" i="6"/>
  <c r="P14" i="6"/>
  <c r="Q14" i="6" s="1"/>
  <c r="R14" i="6"/>
  <c r="H15" i="6"/>
  <c r="I15" i="6"/>
  <c r="J15" i="6" s="1"/>
  <c r="O15" i="6"/>
  <c r="P15" i="6"/>
  <c r="R15" i="6"/>
  <c r="H16" i="6"/>
  <c r="I16" i="6"/>
  <c r="J16" i="6" s="1"/>
  <c r="O16" i="6"/>
  <c r="P16" i="6"/>
  <c r="Q16" i="6"/>
  <c r="R16" i="6"/>
  <c r="H17" i="6"/>
  <c r="I17" i="6"/>
  <c r="J17" i="6" s="1"/>
  <c r="O17" i="6"/>
  <c r="Q17" i="6" s="1"/>
  <c r="P17" i="6"/>
  <c r="R17" i="6"/>
  <c r="H18" i="6"/>
  <c r="I18" i="6"/>
  <c r="J18" i="6" s="1"/>
  <c r="O18" i="6"/>
  <c r="P18" i="6"/>
  <c r="R18" i="6"/>
  <c r="H19" i="6"/>
  <c r="I19" i="6"/>
  <c r="J19" i="6" s="1"/>
  <c r="O19" i="6"/>
  <c r="P19" i="6"/>
  <c r="R19" i="6"/>
  <c r="H20" i="6"/>
  <c r="I20" i="6"/>
  <c r="J20" i="6" s="1"/>
  <c r="O20" i="6"/>
  <c r="P20" i="6"/>
  <c r="R20" i="6"/>
  <c r="H21" i="6"/>
  <c r="I21" i="6"/>
  <c r="J21" i="6" s="1"/>
  <c r="O21" i="6"/>
  <c r="P21" i="6"/>
  <c r="Q21" i="6"/>
  <c r="R21" i="6"/>
  <c r="H22" i="6"/>
  <c r="I22" i="6"/>
  <c r="J22" i="6"/>
  <c r="O22" i="6"/>
  <c r="P22" i="6"/>
  <c r="R22" i="6"/>
  <c r="B23" i="6"/>
  <c r="I23" i="6" s="1"/>
  <c r="J23" i="6" s="1"/>
  <c r="C23" i="6"/>
  <c r="D23" i="6"/>
  <c r="E23" i="6"/>
  <c r="P23" i="6" s="1"/>
  <c r="F23" i="6"/>
  <c r="F36" i="6" s="1"/>
  <c r="G23" i="6"/>
  <c r="K23" i="6"/>
  <c r="K36" i="6" s="1"/>
  <c r="L23" i="6"/>
  <c r="M23" i="6"/>
  <c r="N23" i="6"/>
  <c r="O23" i="6"/>
  <c r="H24" i="6"/>
  <c r="I24" i="6"/>
  <c r="J24" i="6"/>
  <c r="H26" i="6"/>
  <c r="I26" i="6"/>
  <c r="J26" i="6" s="1"/>
  <c r="O26" i="6"/>
  <c r="P26" i="6"/>
  <c r="Q26" i="6" s="1"/>
  <c r="R26" i="6"/>
  <c r="H27" i="6"/>
  <c r="I27" i="6"/>
  <c r="J27" i="6" s="1"/>
  <c r="O27" i="6"/>
  <c r="Q27" i="6" s="1"/>
  <c r="P27" i="6"/>
  <c r="R27" i="6"/>
  <c r="H28" i="6"/>
  <c r="I28" i="6"/>
  <c r="J28" i="6" s="1"/>
  <c r="O28" i="6"/>
  <c r="P28" i="6"/>
  <c r="R28" i="6"/>
  <c r="H29" i="6"/>
  <c r="I29" i="6"/>
  <c r="J29" i="6" s="1"/>
  <c r="O29" i="6"/>
  <c r="P29" i="6"/>
  <c r="Q29" i="6" s="1"/>
  <c r="R29" i="6"/>
  <c r="H30" i="6"/>
  <c r="I30" i="6"/>
  <c r="J30" i="6" s="1"/>
  <c r="O30" i="6"/>
  <c r="P30" i="6"/>
  <c r="Q30" i="6" s="1"/>
  <c r="R30" i="6"/>
  <c r="H31" i="6"/>
  <c r="I31" i="6"/>
  <c r="J31" i="6" s="1"/>
  <c r="O31" i="6"/>
  <c r="P31" i="6"/>
  <c r="Q31" i="6" s="1"/>
  <c r="R31" i="6"/>
  <c r="H32" i="6"/>
  <c r="I32" i="6"/>
  <c r="J32" i="6"/>
  <c r="O32" i="6"/>
  <c r="P32" i="6"/>
  <c r="Q32" i="6" s="1"/>
  <c r="R32" i="6"/>
  <c r="H33" i="6"/>
  <c r="I33" i="6"/>
  <c r="J33" i="6" s="1"/>
  <c r="O33" i="6"/>
  <c r="P33" i="6"/>
  <c r="R33" i="6"/>
  <c r="B34" i="6"/>
  <c r="I34" i="6" s="1"/>
  <c r="J34" i="6" s="1"/>
  <c r="C34" i="6"/>
  <c r="D34" i="6"/>
  <c r="D36" i="6" s="1"/>
  <c r="E34" i="6"/>
  <c r="P34" i="6" s="1"/>
  <c r="F34" i="6"/>
  <c r="G34" i="6"/>
  <c r="H34" i="6" s="1"/>
  <c r="K34" i="6"/>
  <c r="L34" i="6"/>
  <c r="M34" i="6"/>
  <c r="M36" i="6" s="1"/>
  <c r="N34" i="6"/>
  <c r="O34" i="6"/>
  <c r="H35" i="6"/>
  <c r="I35" i="6"/>
  <c r="J35" i="6" s="1"/>
  <c r="C36" i="6"/>
  <c r="E36" i="6"/>
  <c r="A2" i="7"/>
  <c r="B2" i="8"/>
  <c r="F15" i="8"/>
  <c r="F16" i="8"/>
  <c r="F17" i="8"/>
  <c r="F18" i="8"/>
  <c r="F19" i="8"/>
  <c r="F20" i="8"/>
  <c r="F21" i="8"/>
  <c r="F22" i="8"/>
  <c r="F23" i="8"/>
  <c r="F24" i="8"/>
  <c r="F25" i="8"/>
  <c r="F26" i="8"/>
  <c r="F27" i="8"/>
  <c r="B28" i="8"/>
  <c r="D28" i="8"/>
  <c r="F37" i="8"/>
  <c r="F38" i="8"/>
  <c r="F39" i="8"/>
  <c r="F40" i="8"/>
  <c r="F41" i="8"/>
  <c r="F42" i="8"/>
  <c r="F43" i="8"/>
  <c r="F44" i="8"/>
  <c r="F45" i="8"/>
  <c r="F46" i="8"/>
  <c r="F47" i="8"/>
  <c r="F48" i="8"/>
  <c r="F49" i="8"/>
  <c r="B50" i="8"/>
  <c r="D50" i="8"/>
  <c r="H3" i="9"/>
  <c r="F7" i="9"/>
  <c r="F9" i="9"/>
  <c r="F11" i="9"/>
  <c r="B2" i="10"/>
  <c r="B11" i="10"/>
  <c r="B16" i="10"/>
  <c r="B18" i="10" s="1"/>
  <c r="C11" i="10"/>
  <c r="C16" i="10" s="1"/>
  <c r="C18" i="10" s="1"/>
  <c r="D11" i="10"/>
  <c r="D16" i="10" s="1"/>
  <c r="D18" i="10" s="1"/>
  <c r="A13" i="10"/>
  <c r="B32" i="10"/>
  <c r="C32" i="10"/>
  <c r="D32" i="10"/>
  <c r="B36" i="10"/>
  <c r="C36" i="10"/>
  <c r="D36" i="10"/>
  <c r="B2" i="11"/>
  <c r="B5" i="11"/>
  <c r="C9" i="11"/>
  <c r="D9" i="11"/>
  <c r="E9" i="11"/>
  <c r="B10" i="11"/>
  <c r="C10" i="11"/>
  <c r="C21" i="11" s="1"/>
  <c r="D10" i="11"/>
  <c r="E10" i="11"/>
  <c r="F11" i="11"/>
  <c r="F12" i="11"/>
  <c r="F13" i="11"/>
  <c r="F14" i="11"/>
  <c r="F15" i="11"/>
  <c r="F16" i="11"/>
  <c r="B17" i="11"/>
  <c r="C17" i="11"/>
  <c r="D17" i="11"/>
  <c r="D21" i="11" s="1"/>
  <c r="E17" i="11"/>
  <c r="E21" i="11"/>
  <c r="F18" i="11"/>
  <c r="F19" i="11"/>
  <c r="F20" i="11"/>
  <c r="B23" i="11"/>
  <c r="C23" i="11"/>
  <c r="D23" i="11"/>
  <c r="E23" i="11"/>
  <c r="F24" i="11"/>
  <c r="F25" i="11"/>
  <c r="B26" i="11"/>
  <c r="B40" i="11" s="1"/>
  <c r="C26" i="11"/>
  <c r="C40" i="11" s="1"/>
  <c r="C42" i="11" s="1"/>
  <c r="D26" i="11"/>
  <c r="D40" i="11" s="1"/>
  <c r="D42" i="11" s="1"/>
  <c r="E26" i="11"/>
  <c r="F27" i="11"/>
  <c r="F28" i="11"/>
  <c r="F29" i="11"/>
  <c r="F30" i="11"/>
  <c r="F31" i="11"/>
  <c r="F32" i="11"/>
  <c r="F33" i="11"/>
  <c r="B34" i="11"/>
  <c r="C34" i="11"/>
  <c r="D34" i="11"/>
  <c r="E34" i="11"/>
  <c r="F34" i="11" s="1"/>
  <c r="F35" i="11"/>
  <c r="F36" i="11"/>
  <c r="F37" i="11"/>
  <c r="F38" i="11"/>
  <c r="F39" i="11"/>
  <c r="B44" i="11"/>
  <c r="C44" i="11"/>
  <c r="D44" i="11"/>
  <c r="E44" i="11"/>
  <c r="G36" i="6"/>
  <c r="R34" i="6"/>
  <c r="R23" i="6"/>
  <c r="R34" i="5"/>
  <c r="I36" i="6" l="1"/>
  <c r="J36" i="6" s="1"/>
  <c r="L36" i="6"/>
  <c r="Q18" i="6"/>
  <c r="Q7" i="6"/>
  <c r="Q31" i="5"/>
  <c r="B36" i="6"/>
  <c r="H36" i="6" s="1"/>
  <c r="Q28" i="6"/>
  <c r="Q22" i="6"/>
  <c r="Q23" i="5"/>
  <c r="Q15" i="6"/>
  <c r="H34" i="5"/>
  <c r="Q29" i="5"/>
  <c r="Q16" i="5"/>
  <c r="Q23" i="6"/>
  <c r="F26" i="11"/>
  <c r="F50" i="8"/>
  <c r="E39" i="8" s="1"/>
  <c r="Q33" i="6"/>
  <c r="H23" i="6"/>
  <c r="Q19" i="6"/>
  <c r="I23" i="5"/>
  <c r="J23" i="5" s="1"/>
  <c r="Q9" i="5"/>
  <c r="F10" i="11"/>
  <c r="F17" i="11"/>
  <c r="Q34" i="6"/>
  <c r="Q6" i="6"/>
  <c r="Q14" i="5"/>
  <c r="Q10" i="5"/>
  <c r="Q6" i="5"/>
  <c r="F28" i="8"/>
  <c r="C19" i="8" s="1"/>
  <c r="Q20" i="6"/>
  <c r="Q10" i="6"/>
  <c r="O34" i="5"/>
  <c r="Q34" i="5" s="1"/>
  <c r="B22" i="10"/>
  <c r="B28" i="10" s="1"/>
  <c r="B33" i="10" s="1"/>
  <c r="B39" i="10" s="1"/>
  <c r="B40" i="10" s="1"/>
  <c r="B43" i="10"/>
  <c r="C39" i="8"/>
  <c r="E48" i="8"/>
  <c r="E43" i="8"/>
  <c r="C50" i="8"/>
  <c r="G40" i="8"/>
  <c r="G42" i="8"/>
  <c r="D22" i="10"/>
  <c r="D28" i="10" s="1"/>
  <c r="D33" i="10" s="1"/>
  <c r="D39" i="10" s="1"/>
  <c r="D40" i="10" s="1"/>
  <c r="D43" i="10"/>
  <c r="C22" i="10"/>
  <c r="C28" i="10" s="1"/>
  <c r="C33" i="10" s="1"/>
  <c r="C39" i="10" s="1"/>
  <c r="C40" i="10" s="1"/>
  <c r="C43" i="10"/>
  <c r="G17" i="8"/>
  <c r="E21" i="8"/>
  <c r="E22" i="8"/>
  <c r="C24" i="8"/>
  <c r="G21" i="8"/>
  <c r="E15" i="8"/>
  <c r="C26" i="8"/>
  <c r="C16" i="8"/>
  <c r="C27" i="8"/>
  <c r="E19" i="8"/>
  <c r="E26" i="8"/>
  <c r="E18" i="8"/>
  <c r="E16" i="8"/>
  <c r="G15" i="8"/>
  <c r="C17" i="8"/>
  <c r="G22" i="8"/>
  <c r="C18" i="8"/>
  <c r="E28" i="8"/>
  <c r="C22" i="8"/>
  <c r="F31" i="8"/>
  <c r="G25" i="8"/>
  <c r="E24" i="8"/>
  <c r="C21" i="8"/>
  <c r="E27" i="8"/>
  <c r="E17" i="8"/>
  <c r="G27" i="8"/>
  <c r="G16" i="8"/>
  <c r="E23" i="8"/>
  <c r="G18" i="8"/>
  <c r="G26" i="8"/>
  <c r="C20" i="8"/>
  <c r="G20" i="8"/>
  <c r="C28" i="8"/>
  <c r="C15" i="8"/>
  <c r="G19" i="8"/>
  <c r="C23" i="8"/>
  <c r="F33" i="8"/>
  <c r="E20" i="8"/>
  <c r="R23" i="5"/>
  <c r="E40" i="11"/>
  <c r="E42" i="11" s="1"/>
  <c r="B21" i="11"/>
  <c r="F21" i="11" s="1"/>
  <c r="G36" i="5"/>
  <c r="H36" i="5" s="1"/>
  <c r="D21" i="4"/>
  <c r="B59" i="4"/>
  <c r="C42" i="4"/>
  <c r="F21" i="4"/>
  <c r="F29" i="4"/>
  <c r="C43" i="4"/>
  <c r="B40" i="4"/>
  <c r="G39" i="8" l="1"/>
  <c r="C47" i="8"/>
  <c r="F40" i="11"/>
  <c r="G47" i="8"/>
  <c r="C48" i="8"/>
  <c r="G49" i="8"/>
  <c r="G48" i="8"/>
  <c r="E40" i="8"/>
  <c r="G46" i="8"/>
  <c r="G41" i="8"/>
  <c r="E46" i="8"/>
  <c r="C45" i="8"/>
  <c r="E44" i="8"/>
  <c r="C53" i="8"/>
  <c r="C41" i="8"/>
  <c r="C49" i="8"/>
  <c r="C46" i="8"/>
  <c r="E45" i="8"/>
  <c r="G44" i="8"/>
  <c r="C44" i="8"/>
  <c r="E42" i="8"/>
  <c r="E53" i="8"/>
  <c r="G23" i="8"/>
  <c r="G28" i="8"/>
  <c r="G24" i="8"/>
  <c r="C25" i="8"/>
  <c r="E25" i="8"/>
  <c r="G37" i="8"/>
  <c r="C54" i="8"/>
  <c r="E55" i="8"/>
  <c r="E38" i="8"/>
  <c r="E49" i="8"/>
  <c r="G38" i="8"/>
  <c r="C42" i="8"/>
  <c r="E41" i="8"/>
  <c r="C37" i="8"/>
  <c r="E37" i="8"/>
  <c r="C40" i="8"/>
  <c r="G50" i="8"/>
  <c r="C43" i="8"/>
  <c r="G45" i="8"/>
  <c r="E47" i="8"/>
  <c r="G43" i="8"/>
  <c r="C55" i="8"/>
  <c r="E50" i="8"/>
  <c r="E54" i="8"/>
  <c r="C38" i="8"/>
  <c r="B42" i="11"/>
  <c r="F42" i="11" s="1"/>
</calcChain>
</file>

<file path=xl/sharedStrings.xml><?xml version="1.0" encoding="utf-8"?>
<sst xmlns="http://schemas.openxmlformats.org/spreadsheetml/2006/main" count="504" uniqueCount="393">
  <si>
    <t>LES ANNEXES DE LA DEMANDE AVAL</t>
  </si>
  <si>
    <t>Accéder à l'annexe 1 SOCIETES LIEES</t>
  </si>
  <si>
    <t>Accéder à l'annexe 2 EVENEMENTS EXERCICE</t>
  </si>
  <si>
    <t>Accéder à l'annexe 3 MARCHE A TERME</t>
  </si>
  <si>
    <t>Accéder à l'annexe 4 FICHE ACTIVITES</t>
  </si>
  <si>
    <t>Accéder à l'annexe 5 MAGASINS STOCKAGE</t>
  </si>
  <si>
    <t>Accéder à l'annexe 6 REPARTITION CA ET MB</t>
  </si>
  <si>
    <t>Accéder à l'annexe 7 RENSEIGNEMENTS COMPLEMENTAIRES</t>
  </si>
  <si>
    <t>Accéder à l'annexe 8 COMPTE DE RESULTAT</t>
  </si>
  <si>
    <t>Accéder à l'annexe 9 PLAN FINANCEMENT</t>
  </si>
  <si>
    <t>Accéder à l'annexe 10 DEROGATION OP</t>
  </si>
  <si>
    <t>ANNEXE 1 - LES SOCIETES LIEES</t>
  </si>
  <si>
    <t>A REMPLIR SI L'ORGANIGRAMME N'EST PAS FOURNI</t>
  </si>
  <si>
    <t xml:space="preserve">A la date de clôture du dernier exercice clos du : </t>
  </si>
  <si>
    <t>Nom de la société</t>
  </si>
  <si>
    <t>Forme juridique</t>
  </si>
  <si>
    <t xml:space="preserve">% </t>
  </si>
  <si>
    <t>Activités principales</t>
  </si>
  <si>
    <t>Capitaux propres</t>
  </si>
  <si>
    <t>Chiffre d'affaires</t>
  </si>
  <si>
    <t>Résultat net</t>
  </si>
  <si>
    <t>Contrôle</t>
  </si>
  <si>
    <t>Explications sur les évolutions éventuelles au cours du dernier exercice :</t>
  </si>
  <si>
    <t>RAISON SOCIALE :</t>
  </si>
  <si>
    <t>Informations confidentielles non communicables à des tiers</t>
  </si>
  <si>
    <t>(à renseigner obligatoirement)</t>
  </si>
  <si>
    <t>PRESENTATION</t>
  </si>
  <si>
    <t>QUESTION 1</t>
  </si>
  <si>
    <r>
      <t>□</t>
    </r>
    <r>
      <rPr>
        <sz val="14"/>
        <rFont val="Arial"/>
        <family val="2"/>
      </rPr>
      <t xml:space="preserve"> OUI </t>
    </r>
  </si>
  <si>
    <r>
      <t>□</t>
    </r>
    <r>
      <rPr>
        <sz val="14"/>
        <rFont val="Arial"/>
        <family val="2"/>
      </rPr>
      <t xml:space="preserve"> NON</t>
    </r>
  </si>
  <si>
    <t>QUESTION 2</t>
  </si>
  <si>
    <t>Nom et type de structure (Union, GIE, prestataire...)</t>
  </si>
  <si>
    <t>Sur le dernier exercice clos</t>
  </si>
  <si>
    <t>Sur l’exercice en cours</t>
  </si>
  <si>
    <t>Part de collecte</t>
  </si>
  <si>
    <t>COMMERCIALISATION DES CEREALES</t>
  </si>
  <si>
    <t>QUESTION 3</t>
  </si>
  <si>
    <r>
      <t>Part de la collecte engagée sur le marché à terme</t>
    </r>
    <r>
      <rPr>
        <b/>
        <sz val="12"/>
        <rFont val="Arial"/>
        <family val="2"/>
      </rPr>
      <t xml:space="preserve"> (en %)</t>
    </r>
  </si>
  <si>
    <t>Blé</t>
  </si>
  <si>
    <t>Maïs</t>
  </si>
  <si>
    <t>Colza</t>
  </si>
  <si>
    <t>Autre (préciser)</t>
  </si>
  <si>
    <t>QUESTION 4</t>
  </si>
  <si>
    <t>Contrats proposés aux producteurs</t>
  </si>
  <si>
    <t>Prix de campagne (acompte+complément)</t>
  </si>
  <si>
    <t>% moyen du prix d'acompte/prix total blé</t>
  </si>
  <si>
    <t>% moyen du prix d'acompte/prix total maïs</t>
  </si>
  <si>
    <t>Prix Ferme</t>
  </si>
  <si>
    <t>Prix indexé sur échéance MATIF</t>
  </si>
  <si>
    <t>ORGANISATION, GESTION DES POSITIONS ET RESULTATS SUR LE MATIF</t>
  </si>
  <si>
    <t>QUESTION 5</t>
  </si>
  <si>
    <t>Instruments financiers utilisés?</t>
  </si>
  <si>
    <t>Futures</t>
  </si>
  <si>
    <t xml:space="preserve">Achat d'options </t>
  </si>
  <si>
    <t>Vente d'options</t>
  </si>
  <si>
    <t>QUESTION 6</t>
  </si>
  <si>
    <t>Y-a-t-il des limites de prises de positions imposées dans le cadre de gestion de votre structure ?</t>
  </si>
  <si>
    <t>En volume ?</t>
  </si>
  <si>
    <t>En montant dépôt/appel de marge?</t>
  </si>
  <si>
    <t>QUESTION 7</t>
  </si>
  <si>
    <t>Résultat opérations dénouées, sur le dernier ex clos</t>
  </si>
  <si>
    <t>Opérations non dénouées, sur le dernier ex clos</t>
  </si>
  <si>
    <t>Résultat opérations dénouées sur l'exercice en cours</t>
  </si>
  <si>
    <t>Opérations non dénouées, sur l'exercice en cours</t>
  </si>
  <si>
    <t>TOTAL</t>
  </si>
  <si>
    <t>QUESTION 8</t>
  </si>
  <si>
    <t xml:space="preserve">Au niveau de la comptabilité, dans quelle ligne du compte de résultats/bilan est rattaché le résultat du MATIF (en différenciant opérations dénouées et opérations en cours) </t>
  </si>
  <si>
    <t>Opérations dénouées à la date de fin d'exercice</t>
  </si>
  <si>
    <t>Opérations en cours à la date de fin d'exercice</t>
  </si>
  <si>
    <t>Exploitation</t>
  </si>
  <si>
    <t>Financier</t>
  </si>
  <si>
    <t>Exceptionnel</t>
  </si>
  <si>
    <t>QUESTION 9</t>
  </si>
  <si>
    <t>Dépôt de garantie maximum déposé au cours de la campagne</t>
  </si>
  <si>
    <t>Sur l'exercice en cours</t>
  </si>
  <si>
    <t>QUESTION 10</t>
  </si>
  <si>
    <t>Appels de marge : montant le plus élevé mobilisé à un instant donné au cours de la campagne (somme des appels de marge débiteurs)</t>
  </si>
  <si>
    <t>QUESTION 11</t>
  </si>
  <si>
    <t>Les lignes de crédit de votre entreprise ont-elles été suffisantes pour couvrir les appels de marge et les déposit importants ?</t>
  </si>
  <si>
    <t>DOCUMENTS A FOURNIR</t>
  </si>
  <si>
    <t>QUESTION 12</t>
  </si>
  <si>
    <t>QUESTION 13</t>
  </si>
  <si>
    <t>Fourniture du relevé du compensateur MAT à la clôture du dernier exercice et du dernier relevé pour l’exercice en cours</t>
  </si>
  <si>
    <t>ANNEXE 4 - FICHE D'ACTIVITE CEREALES</t>
  </si>
  <si>
    <t>VOIR  A DROITE DU TABLEAU</t>
  </si>
  <si>
    <r>
      <t>MOUVEMENTS PHYSIQUES</t>
    </r>
    <r>
      <rPr>
        <b/>
        <sz val="10"/>
        <color indexed="10"/>
        <rFont val="Cambria"/>
        <family val="1"/>
      </rPr>
      <t xml:space="preserve"> (en tonnes)</t>
    </r>
  </si>
  <si>
    <r>
      <t xml:space="preserve">MONTANTS GLOBAUX APPORTS/VENTES </t>
    </r>
    <r>
      <rPr>
        <b/>
        <sz val="10"/>
        <color indexed="10"/>
        <rFont val="Cambria"/>
        <family val="1"/>
      </rPr>
      <t>(en euros)</t>
    </r>
  </si>
  <si>
    <r>
      <t xml:space="preserve">RISTOURNES </t>
    </r>
    <r>
      <rPr>
        <b/>
        <sz val="10"/>
        <color indexed="10"/>
        <rFont val="Cambria"/>
        <family val="1"/>
      </rPr>
      <t>(en euros)</t>
    </r>
  </si>
  <si>
    <r>
      <t xml:space="preserve">PRIX ACHAT ET VENTE </t>
    </r>
    <r>
      <rPr>
        <b/>
        <sz val="10"/>
        <color indexed="10"/>
        <rFont val="Cambria"/>
        <family val="1"/>
      </rPr>
      <t>(en €/tonne)</t>
    </r>
  </si>
  <si>
    <t>Stocks début</t>
  </si>
  <si>
    <t>Collecte</t>
  </si>
  <si>
    <t>Autres entrées</t>
  </si>
  <si>
    <t>Ventes</t>
  </si>
  <si>
    <t>Cessions internes</t>
  </si>
  <si>
    <t>Stock fin</t>
  </si>
  <si>
    <t>Ecarts</t>
  </si>
  <si>
    <t>Tonnage traîté (1)</t>
  </si>
  <si>
    <t>%</t>
  </si>
  <si>
    <t>Montant global apports</t>
  </si>
  <si>
    <t>Montant global ventes</t>
  </si>
  <si>
    <t>Montant global stocks finaux</t>
  </si>
  <si>
    <t>Détails des ristournes</t>
  </si>
  <si>
    <t>Prix d'achat (2)</t>
  </si>
  <si>
    <t>Prix de vente</t>
  </si>
  <si>
    <t>Marge moyenne</t>
  </si>
  <si>
    <t>Valorisation des stocks à la tonne</t>
  </si>
  <si>
    <t>Campagne</t>
  </si>
  <si>
    <t>CEREALES CONVENTIONNELLES</t>
  </si>
  <si>
    <t>ENTREPRISE :</t>
  </si>
  <si>
    <t>Blé ordinaire</t>
  </si>
  <si>
    <t xml:space="preserve">EXERCICE CLOS LE : </t>
  </si>
  <si>
    <t>Nombre de mois</t>
  </si>
  <si>
    <t>Blé qualité</t>
  </si>
  <si>
    <t>Blé éthanol</t>
  </si>
  <si>
    <t>Blé dur</t>
  </si>
  <si>
    <t>Orges brasserie</t>
  </si>
  <si>
    <t>Raison sociale</t>
  </si>
  <si>
    <t>% collecte</t>
  </si>
  <si>
    <t>Orges-Autre</t>
  </si>
  <si>
    <t>CIRCUITS DE COMMERCIALISATION (en % de collecte)</t>
  </si>
  <si>
    <t>Collecteur</t>
  </si>
  <si>
    <t>Maïs conso</t>
  </si>
  <si>
    <t>Union 1</t>
  </si>
  <si>
    <t>Maïs waxy</t>
  </si>
  <si>
    <t>Union 2</t>
  </si>
  <si>
    <t>Maïs éthanol</t>
  </si>
  <si>
    <t>Seigle</t>
  </si>
  <si>
    <t>Triticale</t>
  </si>
  <si>
    <r>
      <t>Prix d'apport</t>
    </r>
    <r>
      <rPr>
        <sz val="11"/>
        <color indexed="63"/>
        <rFont val="Cambria"/>
        <family val="1"/>
      </rPr>
      <t xml:space="preserve"> : </t>
    </r>
    <r>
      <rPr>
        <u/>
        <sz val="11"/>
        <color indexed="63"/>
        <rFont val="Cambria"/>
        <family val="1"/>
      </rPr>
      <t>montant global</t>
    </r>
    <r>
      <rPr>
        <sz val="11"/>
        <color indexed="63"/>
        <rFont val="Cambria"/>
        <family val="1"/>
      </rPr>
      <t xml:space="preserve"> en euros des prix rendus silos</t>
    </r>
  </si>
  <si>
    <t>Avoine</t>
  </si>
  <si>
    <t>majorations mensuelles, caractéristiques globales et taxes à la charge des producteurs incluses</t>
  </si>
  <si>
    <t>Sorgho</t>
  </si>
  <si>
    <r>
      <t>Prix de vente</t>
    </r>
    <r>
      <rPr>
        <sz val="11"/>
        <color indexed="63"/>
        <rFont val="Cambria"/>
        <family val="1"/>
      </rPr>
      <t xml:space="preserve"> : </t>
    </r>
    <r>
      <rPr>
        <u/>
        <sz val="11"/>
        <color indexed="63"/>
        <rFont val="Cambria"/>
        <family val="1"/>
      </rPr>
      <t>montant global</t>
    </r>
    <r>
      <rPr>
        <sz val="11"/>
        <color indexed="63"/>
        <rFont val="Cambria"/>
        <family val="1"/>
      </rPr>
      <t xml:space="preserve"> en euros des prix départ magasin de collecte, résultats marché à terme inclus</t>
    </r>
  </si>
  <si>
    <t>Riz long</t>
  </si>
  <si>
    <t>(1) = stock début + collecte</t>
  </si>
  <si>
    <t>Riz rond</t>
  </si>
  <si>
    <r>
      <t xml:space="preserve">Céréales </t>
    </r>
    <r>
      <rPr>
        <b/>
        <sz val="10"/>
        <color indexed="10"/>
        <rFont val="Cambria"/>
        <family val="1"/>
      </rPr>
      <t>BIO</t>
    </r>
  </si>
  <si>
    <t>Autres céréales</t>
  </si>
  <si>
    <t>Cumul céréales</t>
  </si>
  <si>
    <t>Sem.céréales</t>
  </si>
  <si>
    <t>OLEOPROTEAGINEUX CONVENTIONNELS</t>
  </si>
  <si>
    <t>Soja</t>
  </si>
  <si>
    <t>Colza alimentaire</t>
  </si>
  <si>
    <t>Colza industriel</t>
  </si>
  <si>
    <t>Tournesol alimentaire</t>
  </si>
  <si>
    <t>Tournesol  industriel</t>
  </si>
  <si>
    <t>Pois</t>
  </si>
  <si>
    <t>Féveroles</t>
  </si>
  <si>
    <t>Autres oleop.</t>
  </si>
  <si>
    <t>Cumul oléop.</t>
  </si>
  <si>
    <t>Sem.Oléop.</t>
  </si>
  <si>
    <t>Collecte globale</t>
  </si>
  <si>
    <t>ANNEXE 4bis - ACTIVITES CEREALES</t>
  </si>
  <si>
    <t>CEREALES BIOLOGIQUES</t>
  </si>
  <si>
    <t>Céréales BIO</t>
  </si>
  <si>
    <t>OLEOPROTEAGINEUX BIOLOGIQUES</t>
  </si>
  <si>
    <t>ANNEXE 5 - MAGASINS DE STOCKAGE NON DETENUS EN PROPRIETE PAR LE COLLECTEUR</t>
  </si>
  <si>
    <t>Raison Sociale de l'utilisateur</t>
  </si>
  <si>
    <t xml:space="preserve">Raison Sociale du propriétaire </t>
  </si>
  <si>
    <t>Numéro SIRET du propriétaire</t>
  </si>
  <si>
    <t>ADRESSE</t>
  </si>
  <si>
    <t>CODE POSTAL</t>
  </si>
  <si>
    <t>COMMUNE</t>
  </si>
  <si>
    <t>ANNEXE 6 - TABLEAUX DE REPARTITION DU CA ET DES MARGES BRUTES</t>
  </si>
  <si>
    <t>Dénomination sociale :</t>
  </si>
  <si>
    <t>Numéro</t>
  </si>
  <si>
    <t>N° SIRET :</t>
  </si>
  <si>
    <t>Date de fin d'exercice</t>
  </si>
  <si>
    <t>Les données dans ce document doivent être saisies dans les colonnes jaunes et doivent correspondre à la période de l'exercice fiscal de la société. La date de fin d'exercice et le nombre de mois doivent donc être identiques à ceux de la liasse fiscale.</t>
  </si>
  <si>
    <t>Répartion du Chiffre d'affaires (CA) et de la Marge Brute (MB) par activités</t>
  </si>
  <si>
    <t xml:space="preserve">Exercice </t>
  </si>
  <si>
    <t>en K€</t>
  </si>
  <si>
    <t>CHIFFRE D'AFFAIRES</t>
  </si>
  <si>
    <t>Transformation</t>
  </si>
  <si>
    <t>Total</t>
  </si>
  <si>
    <t>Céréales (1)</t>
  </si>
  <si>
    <t>Oléoprotéagineux (1)</t>
  </si>
  <si>
    <t>Fruits et Légumes (2)</t>
  </si>
  <si>
    <t>Lait</t>
  </si>
  <si>
    <t>Viandes de boucherie (3)</t>
  </si>
  <si>
    <t>Volailles/Lapin (3)</t>
  </si>
  <si>
    <t>Œufs</t>
  </si>
  <si>
    <t>Produits de la pêche</t>
  </si>
  <si>
    <t>Vin/Boissons</t>
  </si>
  <si>
    <t>Appro (intrants)</t>
  </si>
  <si>
    <t>Machinisme</t>
  </si>
  <si>
    <t>Prestation de services</t>
  </si>
  <si>
    <t>Autres</t>
  </si>
  <si>
    <t>TOTAUX</t>
  </si>
  <si>
    <t>(*) Négoce = production non transformée (achat adhérents et achat externe vendus en l'état)
(1) Transfo. Grandes cultures = Menuerie, Fabrication d'aliment du bétail, Semoulerie….
(2) Transfo F&amp;L = conserverie, surgélation...
(3) Négoce viandes = ventes a</t>
  </si>
  <si>
    <t>CA global</t>
  </si>
  <si>
    <t>Cession interne</t>
  </si>
  <si>
    <t>CA net</t>
  </si>
  <si>
    <t>MARGE BRUTE</t>
  </si>
  <si>
    <t>Négoce</t>
  </si>
  <si>
    <t>Céréales</t>
  </si>
  <si>
    <t>Oléoprotéagineux</t>
  </si>
  <si>
    <t>Fruits et Légumes</t>
  </si>
  <si>
    <t>Viandes de boucherie</t>
  </si>
  <si>
    <t>Volailles/Lapin</t>
  </si>
  <si>
    <t>Ventes d'intrants</t>
  </si>
  <si>
    <t>Marge brute</t>
  </si>
  <si>
    <t>Part des productions végétales</t>
  </si>
  <si>
    <t>Part des productions animales</t>
  </si>
  <si>
    <t>Part de l'appro et des services</t>
  </si>
  <si>
    <t>ANNEXE 7 - RENSEIGNEMENTS COMPLEMENTAIRES</t>
  </si>
  <si>
    <t>en k€</t>
  </si>
  <si>
    <t xml:space="preserve">I. CREDIT BAIL </t>
  </si>
  <si>
    <t>CREDIT BAIL</t>
  </si>
  <si>
    <t>BIENS IMMOBILIERS</t>
  </si>
  <si>
    <t>BIENS MOBILIERS</t>
  </si>
  <si>
    <t xml:space="preserve">Valeur d'origine de la totalité des biens dont le contrat d'acquisition </t>
  </si>
  <si>
    <t>en crédit-bail court toujours à la date de la clôture du bilan</t>
  </si>
  <si>
    <t xml:space="preserve">dont valeur d'origine des biens acquis en crédit bail </t>
  </si>
  <si>
    <t>au cours de l'exercice</t>
  </si>
  <si>
    <t>Valeur d'origine des biens en crédit bail cédés</t>
  </si>
  <si>
    <t>II. REPARTITION DU RESULTAT NET</t>
  </si>
  <si>
    <t>Report à nouveau</t>
  </si>
  <si>
    <t>Dividendes</t>
  </si>
  <si>
    <t>Ristournes aux groupements actionnaires</t>
  </si>
  <si>
    <t>Réserves</t>
  </si>
  <si>
    <t>Autres Distributions</t>
  </si>
  <si>
    <t>Divers conservé</t>
  </si>
  <si>
    <t>MONTANT</t>
  </si>
  <si>
    <t>dont capitalisable:</t>
  </si>
  <si>
    <t>III.  RETRAITEMENT DES COMPTES COURANTS ASSOCIES (DETTES ET CREANCES)</t>
  </si>
  <si>
    <t>Indiquer dans le tableau suivant la part des comptes courants associés de type créances ou dettes liés au cycle d'exploitation (clients/fournisseurs)</t>
  </si>
  <si>
    <t>A - 1 AN</t>
  </si>
  <si>
    <t>Passif (dettes)</t>
  </si>
  <si>
    <t>Actif (créances</t>
  </si>
  <si>
    <t>COMPTES COURANTS D'ASSOCIES de type clients/fournisseurs</t>
  </si>
  <si>
    <t>IV. INVESTISSEMENTS</t>
  </si>
  <si>
    <t>BIENS INCORPORELS</t>
  </si>
  <si>
    <t>BIENS CORPORELS</t>
  </si>
  <si>
    <t>BIENS FINANCIERS</t>
  </si>
  <si>
    <t>MONTANT DES INVESTISSEMENTS REALISES DANS L'ANNEE (hors crédit bail)</t>
  </si>
  <si>
    <t>DONT INVESTISSEMENTS DE MODERNISATION</t>
  </si>
  <si>
    <t>V. ENGAGEMENTS HORS BILAN</t>
  </si>
  <si>
    <t>Montant des engagements hors bilan  données</t>
  </si>
  <si>
    <t>Montant des engagements hors bilan  reçues</t>
  </si>
  <si>
    <t>ANNEXE 8 - COMPTE DE RESULTAT PROVISOIRE ET PREVISIONNEL</t>
  </si>
  <si>
    <t>Pour les organismes clôturant leur exercice au 31/12, remplir la 1ère et la 3ème colonne du tableau.                          Pour les organisme clôturant leur exercice au 30/06, remplir la 2ème colonne uniquement.</t>
  </si>
  <si>
    <t>Précision : saisir les charges sans signe négatif, SAUF pour la variation de stock.</t>
  </si>
  <si>
    <t>Comptes provisoires</t>
  </si>
  <si>
    <t>Comptes prévisionnels</t>
  </si>
  <si>
    <t>Production immobilisée</t>
  </si>
  <si>
    <t>Production stockée</t>
  </si>
  <si>
    <t>PRODUCTION</t>
  </si>
  <si>
    <t>Achat de matières et marchandises</t>
  </si>
  <si>
    <t>indiquer la collecte prévisionnelle- céréales</t>
  </si>
  <si>
    <t>Variation de stock de matières et marchandises</t>
  </si>
  <si>
    <t>Autres achats et charges externes</t>
  </si>
  <si>
    <t>VALEUR AJOUTEE</t>
  </si>
  <si>
    <t>Subvention d’exploitation</t>
  </si>
  <si>
    <t>Impôts et taxes</t>
  </si>
  <si>
    <t>Charges de personnel</t>
  </si>
  <si>
    <t>EXCEDENT BRUT D’EXPLOITATION</t>
  </si>
  <si>
    <t>Dotation aux amortissements</t>
  </si>
  <si>
    <t>Dotation Prov.</t>
  </si>
  <si>
    <t xml:space="preserve">Reprise / Amort. Prov. </t>
  </si>
  <si>
    <t>autres charges d’exploitation</t>
  </si>
  <si>
    <t>Autres produits d’exploitation</t>
  </si>
  <si>
    <t>RÉSULTAT D’EXPLOITATION</t>
  </si>
  <si>
    <t>Produits financiers</t>
  </si>
  <si>
    <t>Charges financières</t>
  </si>
  <si>
    <t>dont intérêts et charges assimilés</t>
  </si>
  <si>
    <t>RESULTAT FINANCIER</t>
  </si>
  <si>
    <t>RÉSULTAT COURANT AVANT IMPOTS</t>
  </si>
  <si>
    <t>Produits exceptionnels</t>
  </si>
  <si>
    <t>Charges exceptionnelles</t>
  </si>
  <si>
    <t>RESULTAT EXCEPTIONNEL</t>
  </si>
  <si>
    <t>Participation des salariés</t>
  </si>
  <si>
    <t>Impôts sur les bénéfices</t>
  </si>
  <si>
    <t>RÉSULTAT DE L’EXERCICE</t>
  </si>
  <si>
    <t xml:space="preserve">CAF </t>
  </si>
  <si>
    <t>Effectifs</t>
  </si>
  <si>
    <t>Valeur ajoutée par personne</t>
  </si>
  <si>
    <t>Explications sur les évolutions :</t>
  </si>
  <si>
    <t>ANNEXE 9 - PLAN DE FINANCEMENT</t>
  </si>
  <si>
    <t>DERNIER EXERCICE CLOS</t>
  </si>
  <si>
    <t>La saisie des exercices N+2 et N+3 n'est pas obligatoire</t>
  </si>
  <si>
    <t>N</t>
  </si>
  <si>
    <t>N+1</t>
  </si>
  <si>
    <t>N+2</t>
  </si>
  <si>
    <t>N+3</t>
  </si>
  <si>
    <t>EMPLOIS (en k€)</t>
  </si>
  <si>
    <t>CUMUL</t>
  </si>
  <si>
    <t>Investissements d'exploitation :</t>
  </si>
  <si>
    <t>dont projet d'investissement présenté</t>
  </si>
  <si>
    <t>dont investissements de diversification ou d'augmentation de capacité, productivité (yc Crédit Bail)</t>
  </si>
  <si>
    <t>dont investissement de renouvellement (yc Crédit Bail)</t>
  </si>
  <si>
    <t>Investissements financiers</t>
  </si>
  <si>
    <t>dont participations</t>
  </si>
  <si>
    <t>Remboursement de comptes courants</t>
  </si>
  <si>
    <t>Remboursement DLMT</t>
  </si>
  <si>
    <t xml:space="preserve">anciennes </t>
  </si>
  <si>
    <t>nouvelles</t>
  </si>
  <si>
    <t>Dividendes (sur résultat n)</t>
  </si>
  <si>
    <t xml:space="preserve">TOTAL emplois </t>
  </si>
  <si>
    <t>RESSOURCES (en k€)</t>
  </si>
  <si>
    <t>Augmentation capital social libéré</t>
  </si>
  <si>
    <t>Apport en compte courant du groupe</t>
  </si>
  <si>
    <t>Hypothèses de subventions d'investissement :</t>
  </si>
  <si>
    <t>FranceAgriMer</t>
  </si>
  <si>
    <t>Département</t>
  </si>
  <si>
    <t>Région</t>
  </si>
  <si>
    <t>FEADER</t>
  </si>
  <si>
    <t>Prix de vente des immobilisations cédées</t>
  </si>
  <si>
    <t>Augmentation DLMT</t>
  </si>
  <si>
    <t xml:space="preserve">C.A.F. = </t>
  </si>
  <si>
    <t xml:space="preserve">   + résultat net</t>
  </si>
  <si>
    <t xml:space="preserve">   + dot. amortiss. et prov. </t>
  </si>
  <si>
    <t xml:space="preserve">   - reprises / amortiss. et prov.</t>
  </si>
  <si>
    <t xml:space="preserve">   - plus-value cession des immo.</t>
  </si>
  <si>
    <t xml:space="preserve">   - quote-part des subv d'invt virée au résultat</t>
  </si>
  <si>
    <t xml:space="preserve">TOTAL ressources </t>
  </si>
  <si>
    <t>VARIATION        F.R.</t>
  </si>
  <si>
    <t>* Investissement en Crédit Bail</t>
  </si>
  <si>
    <t xml:space="preserve">   correspondant au projet présenté (non-éligible)</t>
  </si>
  <si>
    <t>ANNEXE 10 :</t>
  </si>
  <si>
    <t>Dérogation pour opérations oléoprotéagineux dans le CBSC</t>
  </si>
  <si>
    <t>Récolte</t>
  </si>
  <si>
    <t>RAISON SOCIALE</t>
  </si>
  <si>
    <t>NUMERO SIRET</t>
  </si>
  <si>
    <t>Exercice</t>
  </si>
  <si>
    <t>Merci de bien vouloir saisir les éléments d'identification de l'entreprise</t>
  </si>
  <si>
    <t>A SAISIR DANS LA FICHE IDENTITE</t>
  </si>
  <si>
    <t>SAISIE DANS LA FICHE IDENTITE</t>
  </si>
  <si>
    <t>Accéder à la fiche d'identification</t>
  </si>
  <si>
    <r>
      <t xml:space="preserve">MOUVEMENTS PHYSIQUES </t>
    </r>
    <r>
      <rPr>
        <b/>
        <sz val="10"/>
        <color indexed="10"/>
        <rFont val="Cambria"/>
        <family val="1"/>
      </rPr>
      <t>(en tonnes)</t>
    </r>
  </si>
  <si>
    <r>
      <t xml:space="preserve">MONTANTS GLOBAUX APPORTS/VENTES </t>
    </r>
    <r>
      <rPr>
        <b/>
        <sz val="10"/>
        <color indexed="10"/>
        <rFont val="Cambria"/>
        <family val="1"/>
      </rPr>
      <t>(en euros)</t>
    </r>
  </si>
  <si>
    <r>
      <t xml:space="preserve">RISTOURNES </t>
    </r>
    <r>
      <rPr>
        <b/>
        <sz val="10"/>
        <color indexed="10"/>
        <rFont val="Cambria"/>
        <family val="1"/>
      </rPr>
      <t>(en euros)</t>
    </r>
  </si>
  <si>
    <r>
      <t xml:space="preserve">PRIX ACHAT ET VENTE </t>
    </r>
    <r>
      <rPr>
        <b/>
        <sz val="10"/>
        <color indexed="10"/>
        <rFont val="Cambria"/>
        <family val="1"/>
      </rPr>
      <t>(en €/tonne)</t>
    </r>
  </si>
  <si>
    <r>
      <t xml:space="preserve">CAPACITE DE STOCKAGE UTILISEE </t>
    </r>
    <r>
      <rPr>
        <b/>
        <sz val="9"/>
        <color indexed="10"/>
        <rFont val="Arial"/>
        <family val="2"/>
      </rPr>
      <t>(en tonnes)</t>
    </r>
  </si>
  <si>
    <r>
      <t xml:space="preserve">DUREE D'UTILISATION        </t>
    </r>
    <r>
      <rPr>
        <b/>
        <sz val="9"/>
        <color indexed="10"/>
        <rFont val="Arial"/>
        <family val="2"/>
      </rPr>
      <t xml:space="preserve"> (en nombre de mois)</t>
    </r>
  </si>
  <si>
    <t xml:space="preserve">   Pour accéder aux annexes, cliquer ci-dessous :</t>
  </si>
  <si>
    <r>
      <t xml:space="preserve">Négoce </t>
    </r>
    <r>
      <rPr>
        <b/>
        <sz val="10"/>
        <color indexed="8"/>
        <rFont val="Arial"/>
        <family val="2"/>
      </rPr>
      <t>(*)</t>
    </r>
  </si>
  <si>
    <r>
      <t>Les opérations sur le marché à terme sont-elles opérées exclusivement au sein de la structure du collecteur ?</t>
    </r>
    <r>
      <rPr>
        <b/>
        <sz val="12"/>
        <rFont val="Arial"/>
        <family val="2"/>
      </rPr>
      <t xml:space="preserve">        </t>
    </r>
    <r>
      <rPr>
        <b/>
        <sz val="26"/>
        <rFont val="Arial"/>
        <family val="2"/>
      </rPr>
      <t xml:space="preserve"> </t>
    </r>
  </si>
  <si>
    <r>
      <t xml:space="preserve">Si les opérations sur le marché à terme ne sont pas opérées exclusivement au sein de la structure du collecteur, à quelle structure externe sont-elles confiées et dans quelle proportion ? </t>
    </r>
    <r>
      <rPr>
        <b/>
        <sz val="12"/>
        <rFont val="Arial"/>
        <family val="2"/>
      </rPr>
      <t>(en %)</t>
    </r>
  </si>
  <si>
    <t>Orge de mouture</t>
  </si>
  <si>
    <r>
      <t xml:space="preserve">ANNEXE 3 - MARCHE A TERME </t>
    </r>
    <r>
      <rPr>
        <b/>
        <sz val="14"/>
        <rFont val="Arial"/>
        <family val="2"/>
      </rPr>
      <t>(pour répondre au mieux aux questions, des explications sur les données attendues sont fournies dans la notice du dossier)</t>
    </r>
  </si>
  <si>
    <t>ANNEXE 2 - EVENEMENTS MARQUANTS DE L’EXERCICE / IMPACTS CRISE SANITAIRE / SEPARATION VENTE CONSEIL</t>
  </si>
  <si>
    <r>
      <t xml:space="preserve">En cas de reprise ou de transfert d'une partie des activités ou d'achat/vente de filiales ou de changement de l'équipe dirigeante ou de système informatique, de développement de nouvelle activité… 
</t>
    </r>
    <r>
      <rPr>
        <b/>
        <sz val="10"/>
        <color theme="9" tint="-0.249977111117893"/>
        <rFont val="Arial"/>
        <family val="2"/>
      </rPr>
      <t/>
    </r>
  </si>
  <si>
    <t>si la date de clôture des comptes est postérieure au 01/07/2025, indiquer 2025 comme année d'exercice.</t>
  </si>
  <si>
    <t xml:space="preserve">si la date de clôture des comptes est antérieure au 01/07/2025, indiquer 2024 comme année d'exercice. </t>
  </si>
  <si>
    <r>
      <rPr>
        <b/>
        <sz val="12"/>
        <rFont val="Cambria"/>
        <family val="1"/>
      </rPr>
      <t>REMPLIR LE TABLEAU POUR LA CAMPAGNE 2024-2025 ALLANT</t>
    </r>
    <r>
      <rPr>
        <b/>
        <u/>
        <sz val="12"/>
        <color indexed="10"/>
        <rFont val="Cambria"/>
        <family val="1"/>
      </rPr>
      <t xml:space="preserve"> DU 01/07/2024 AU 30/06/2025</t>
    </r>
  </si>
  <si>
    <t>Annexe 11 : Demande de dérogation pour une cession de créance céréales (affacturage, Dailly, etc.)</t>
  </si>
  <si>
    <t xml:space="preserve">1. Précisez le type de votre demande : </t>
  </si>
  <si>
    <t xml:space="preserve">1.1. Quel type de cession de créance souhaitez-vous mettre en place ? </t>
  </si>
  <si>
    <t xml:space="preserve">1.3. Quelle est la période souhaitée de mise en place du contrat ? </t>
  </si>
  <si>
    <t>2. Nature et qualité des créances</t>
  </si>
  <si>
    <t>2.1. Indiquez le montant envisagé des créances cédées :</t>
  </si>
  <si>
    <t>€</t>
  </si>
  <si>
    <r>
      <t xml:space="preserve">% </t>
    </r>
    <r>
      <rPr>
        <i/>
        <u/>
        <sz val="10"/>
        <color theme="1"/>
        <rFont val="Marianne"/>
        <family val="3"/>
      </rPr>
      <t>du montant des créances cédées</t>
    </r>
  </si>
  <si>
    <t>2.4. Quel est le taux d'intérêt ?</t>
  </si>
  <si>
    <t>2.5. Quelle proportion de vos créances totales représente cette demande de cession ?</t>
  </si>
  <si>
    <t>3. Situation financière de votre entreprise</t>
  </si>
  <si>
    <t>3.1. Quel est l'objectif de votre demande ? (plusieurs réponses possibles)</t>
  </si>
  <si>
    <t>3.3. Quel est le niveau d'endettement global de votre entreprise ?</t>
  </si>
  <si>
    <t>4. Gestion des créances au sein de votre entreprise</t>
  </si>
  <si>
    <t>4.1. Quel est le délai de paiement moyen de vos clients ?</t>
  </si>
  <si>
    <t>jours</t>
  </si>
  <si>
    <t>Affacturage confidentiel</t>
  </si>
  <si>
    <t>Type de cession</t>
  </si>
  <si>
    <t>Recours</t>
  </si>
  <si>
    <t>Affacturage avec recours</t>
  </si>
  <si>
    <t>Avec recours</t>
  </si>
  <si>
    <t>Affacturage sans recours</t>
  </si>
  <si>
    <t>Sans recours</t>
  </si>
  <si>
    <t>Affacturage inversé</t>
  </si>
  <si>
    <t>Sans objet</t>
  </si>
  <si>
    <t>Cession Dailly</t>
  </si>
  <si>
    <t>Effet d'escompte de commerce</t>
  </si>
  <si>
    <t>En remplacement de vos solutions de financement court terme</t>
  </si>
  <si>
    <t>En supplément de vos solutions de financement court terme</t>
  </si>
  <si>
    <t>les deux</t>
  </si>
  <si>
    <t>Toute la campagne - cession continue</t>
  </si>
  <si>
    <t>De date à date - cession continue</t>
  </si>
  <si>
    <t>De date à date - cession ponctuelle</t>
  </si>
  <si>
    <t>Oui</t>
  </si>
  <si>
    <t>Non</t>
  </si>
  <si>
    <t>Accéder à l'annexe 11 DEROGATION CESSION CR</t>
  </si>
  <si>
    <t>Objet : Demande de dérogation pour les opérations concernant les oléoprotéagineux</t>
  </si>
  <si>
    <t xml:space="preserve">Je, soussigné, M. …………………………………………. Président / Directeur de (la SCA ou la société) ……………………………………. </t>
  </si>
  <si>
    <t>conditionné par la mise en place de ce compte.</t>
  </si>
  <si>
    <t>A ……………………………………………….</t>
  </si>
  <si>
    <t>le ………………………………..</t>
  </si>
  <si>
    <t>Signature du Président ou Directeur</t>
  </si>
  <si>
    <t>Cachet de la société.</t>
  </si>
  <si>
    <t>demande une dérogation pour inscrire les opérations oléoprotéagineux dans le compte bancaire spécial céréales, dans le cas d'octroi de l'aval pour la campagne 2026/2027</t>
  </si>
  <si>
    <r>
      <t>• La décision du directeur général de FranceAgriMer indique "Les créances clients résultant de la vente des stocks avalisés ne peuvent faire l’objet d’une cession Dailly ou d’une autre forme de cession de créance, sauf demande d’autorisation écrite et justifiée préalable du collecteur suivi d’un accord écrit de FranceAgriMer." Ce formulaire est à compléter en parallèle de votre demande écrite. 
• Une demande de dérogation pour une cession de créance céréales entraine de facto la mise en place de la condition "</t>
    </r>
    <r>
      <rPr>
        <b/>
        <u/>
        <sz val="10"/>
        <color rgb="FFB71540"/>
        <rFont val="Marianne"/>
        <family val="3"/>
      </rPr>
      <t>échéance mensuelle</t>
    </r>
    <r>
      <rPr>
        <sz val="10"/>
        <rFont val="Arial"/>
        <family val="2"/>
      </rPr>
      <t xml:space="preserve">" pour les billets à ordre.
• En cas d'accord de FranceAgriMer pour la mise en place d'une cession de créances céréales, les fonds doivent revenir soit directement soit indirectement (virement interne) sur le compte bancaire spécial céréales sauf en cas de dispense de ce dernier.
• A joindre pour toute demande : </t>
    </r>
    <r>
      <rPr>
        <b/>
        <sz val="10"/>
        <color rgb="FFB71540"/>
        <rFont val="Marianne"/>
        <family val="3"/>
      </rPr>
      <t>la liste des clients envisagé et l'analyse de solvabilité de ces derniers si disponible</t>
    </r>
  </si>
  <si>
    <t>2.2. Quelle est la commission de l'affactureur ? (facultatif)</t>
  </si>
  <si>
    <t>2.3. Quel est le montant financé par l'affactureur ? (facultatif)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</si>
</sst>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F_-;\-* #,##0.00\ _F_-;_-* \-??\ _F_-;_-@_-"/>
    <numFmt numFmtId="165" formatCode="\$#,##0\ ;&quot;($&quot;#,##0\)"/>
    <numFmt numFmtId="166" formatCode="0.0%"/>
    <numFmt numFmtId="167" formatCode="dd/mm/yy"/>
    <numFmt numFmtId="168" formatCode="_-* #,##0\ _F_-;\-* #,##0\ _F_-;_-* \-??\ _F_-;_-@_-"/>
  </numFmts>
  <fonts count="99" x14ac:knownFonts="1">
    <font>
      <sz val="10"/>
      <name val="Arial"/>
      <family val="2"/>
    </font>
    <font>
      <b/>
      <sz val="18"/>
      <color indexed="24"/>
      <name val="Arial"/>
      <family val="2"/>
    </font>
    <font>
      <b/>
      <sz val="12"/>
      <color indexed="24"/>
      <name val="Arial"/>
      <family val="2"/>
    </font>
    <font>
      <sz val="10"/>
      <color indexed="24"/>
      <name val="Arial"/>
      <family val="2"/>
    </font>
    <font>
      <sz val="11"/>
      <color indexed="8"/>
      <name val="Calibri"/>
      <family val="2"/>
    </font>
    <font>
      <b/>
      <sz val="18"/>
      <color indexed="56"/>
      <name val="Cambria"/>
      <family val="2"/>
    </font>
    <font>
      <sz val="11"/>
      <color indexed="12"/>
      <name val="Arial"/>
      <family val="2"/>
    </font>
    <font>
      <b/>
      <sz val="14"/>
      <color indexed="12"/>
      <name val="Arial"/>
      <family val="2"/>
    </font>
    <font>
      <b/>
      <sz val="11"/>
      <color indexed="12"/>
      <name val="Arial"/>
      <family val="2"/>
    </font>
    <font>
      <b/>
      <sz val="14"/>
      <name val="Arial"/>
      <family val="2"/>
    </font>
    <font>
      <sz val="14"/>
      <name val="Arial"/>
      <family val="2"/>
    </font>
    <font>
      <sz val="11"/>
      <name val="Arial"/>
      <family val="2"/>
    </font>
    <font>
      <b/>
      <u/>
      <sz val="11"/>
      <color indexed="12"/>
      <name val="Arial"/>
      <family val="2"/>
    </font>
    <font>
      <u/>
      <sz val="10"/>
      <color indexed="30"/>
      <name val="Arial"/>
      <family val="2"/>
    </font>
    <font>
      <sz val="11"/>
      <color indexed="10"/>
      <name val="Arial"/>
      <family val="2"/>
    </font>
    <font>
      <b/>
      <sz val="12"/>
      <name val="Arial"/>
      <family val="2"/>
    </font>
    <font>
      <b/>
      <sz val="10"/>
      <name val="Arial"/>
      <family val="2"/>
    </font>
    <font>
      <b/>
      <sz val="8"/>
      <color indexed="10"/>
      <name val="Arial"/>
      <family val="2"/>
    </font>
    <font>
      <sz val="8"/>
      <name val="Arial"/>
      <family val="2"/>
    </font>
    <font>
      <sz val="10"/>
      <name val="Tahoma"/>
      <family val="2"/>
    </font>
    <font>
      <u/>
      <sz val="14"/>
      <name val="Tahoma"/>
      <family val="2"/>
    </font>
    <font>
      <b/>
      <sz val="18"/>
      <name val="Arial"/>
      <family val="2"/>
    </font>
    <font>
      <b/>
      <i/>
      <sz val="12"/>
      <color indexed="10"/>
      <name val="Arial"/>
      <family val="2"/>
    </font>
    <font>
      <b/>
      <sz val="16"/>
      <name val="Tahoma"/>
      <family val="2"/>
    </font>
    <font>
      <b/>
      <sz val="16"/>
      <color indexed="10"/>
      <name val="Tahoma"/>
      <family val="2"/>
    </font>
    <font>
      <b/>
      <i/>
      <sz val="10"/>
      <color indexed="10"/>
      <name val="Arial"/>
      <family val="2"/>
    </font>
    <font>
      <sz val="12"/>
      <name val="Arial"/>
      <family val="2"/>
    </font>
    <font>
      <b/>
      <sz val="26"/>
      <name val="Arial"/>
      <family val="2"/>
    </font>
    <font>
      <sz val="26"/>
      <name val="Arial"/>
      <family val="2"/>
    </font>
    <font>
      <sz val="16"/>
      <name val="Arial"/>
      <family val="2"/>
    </font>
    <font>
      <b/>
      <sz val="8"/>
      <name val="Arial"/>
      <family val="2"/>
    </font>
    <font>
      <b/>
      <sz val="11"/>
      <name val="Arial"/>
      <family val="2"/>
    </font>
    <font>
      <i/>
      <sz val="10"/>
      <name val="Arial"/>
      <family val="2"/>
    </font>
    <font>
      <b/>
      <sz val="14"/>
      <color indexed="63"/>
      <name val="Arial"/>
      <family val="2"/>
    </font>
    <font>
      <b/>
      <sz val="9"/>
      <color indexed="10"/>
      <name val="Cambria"/>
      <family val="1"/>
    </font>
    <font>
      <b/>
      <sz val="11"/>
      <color indexed="10"/>
      <name val="Cambria"/>
      <family val="1"/>
    </font>
    <font>
      <b/>
      <sz val="10"/>
      <color indexed="10"/>
      <name val="Cambria"/>
      <family val="1"/>
    </font>
    <font>
      <b/>
      <sz val="11"/>
      <color indexed="10"/>
      <name val="Calibri"/>
      <family val="2"/>
    </font>
    <font>
      <b/>
      <sz val="10"/>
      <color indexed="10"/>
      <name val="Arial"/>
      <family val="2"/>
    </font>
    <font>
      <b/>
      <i/>
      <sz val="10"/>
      <color indexed="10"/>
      <name val="Cambria"/>
      <family val="1"/>
    </font>
    <font>
      <b/>
      <sz val="10"/>
      <name val="Cambria"/>
      <family val="1"/>
    </font>
    <font>
      <sz val="10"/>
      <name val="Cambria"/>
      <family val="1"/>
    </font>
    <font>
      <sz val="11"/>
      <color indexed="63"/>
      <name val="Calibri"/>
      <family val="2"/>
    </font>
    <font>
      <b/>
      <sz val="11"/>
      <color indexed="63"/>
      <name val="Calibri"/>
      <family val="2"/>
    </font>
    <font>
      <sz val="10"/>
      <name val="Calibri"/>
      <family val="2"/>
    </font>
    <font>
      <sz val="9"/>
      <name val="Cambria"/>
      <family val="1"/>
    </font>
    <font>
      <i/>
      <sz val="11"/>
      <name val="Cambria"/>
      <family val="1"/>
    </font>
    <font>
      <sz val="11"/>
      <name val="Calibri"/>
      <family val="2"/>
    </font>
    <font>
      <sz val="11"/>
      <color indexed="63"/>
      <name val="Cambria"/>
      <family val="1"/>
    </font>
    <font>
      <b/>
      <sz val="12"/>
      <name val="Cambria"/>
      <family val="1"/>
    </font>
    <font>
      <b/>
      <sz val="11"/>
      <color indexed="63"/>
      <name val="Cambria"/>
      <family val="1"/>
    </font>
    <font>
      <b/>
      <sz val="12"/>
      <name val="Calibri"/>
      <family val="2"/>
    </font>
    <font>
      <b/>
      <sz val="11"/>
      <name val="Cambria"/>
      <family val="1"/>
    </font>
    <font>
      <b/>
      <sz val="9"/>
      <name val="Cambria"/>
      <family val="1"/>
    </font>
    <font>
      <u/>
      <sz val="11"/>
      <color indexed="63"/>
      <name val="Cambria"/>
      <family val="1"/>
    </font>
    <font>
      <i/>
      <sz val="10"/>
      <color indexed="63"/>
      <name val="Cambria"/>
      <family val="1"/>
    </font>
    <font>
      <sz val="9"/>
      <color indexed="63"/>
      <name val="Cambria"/>
      <family val="1"/>
    </font>
    <font>
      <b/>
      <i/>
      <sz val="12"/>
      <name val="Cambria"/>
      <family val="1"/>
    </font>
    <font>
      <b/>
      <i/>
      <sz val="12"/>
      <name val="Calibri"/>
      <family val="2"/>
    </font>
    <font>
      <b/>
      <sz val="11"/>
      <name val="Calibri"/>
      <family val="2"/>
    </font>
    <font>
      <i/>
      <sz val="10"/>
      <name val="Calibri"/>
      <family val="2"/>
    </font>
    <font>
      <b/>
      <sz val="9"/>
      <color indexed="18"/>
      <name val="Arial"/>
      <family val="2"/>
    </font>
    <font>
      <sz val="9"/>
      <name val="Arial"/>
      <family val="2"/>
    </font>
    <font>
      <b/>
      <sz val="14"/>
      <color indexed="10"/>
      <name val="Calibri"/>
      <family val="2"/>
    </font>
    <font>
      <b/>
      <sz val="14"/>
      <name val="Calibri"/>
      <family val="2"/>
    </font>
    <font>
      <sz val="12"/>
      <name val="Calibri"/>
      <family val="2"/>
    </font>
    <font>
      <sz val="9"/>
      <name val="Calibri"/>
      <family val="2"/>
    </font>
    <font>
      <b/>
      <sz val="9"/>
      <name val="Arial"/>
      <family val="2"/>
    </font>
    <font>
      <i/>
      <sz val="8"/>
      <name val="Arial"/>
      <family val="2"/>
    </font>
    <font>
      <i/>
      <sz val="9"/>
      <name val="Arial"/>
      <family val="2"/>
    </font>
    <font>
      <b/>
      <i/>
      <sz val="10"/>
      <name val="Arial"/>
      <family val="2"/>
    </font>
    <font>
      <b/>
      <sz val="12"/>
      <color indexed="10"/>
      <name val="Cambria"/>
      <family val="1"/>
    </font>
    <font>
      <sz val="10"/>
      <name val="Arial"/>
      <family val="2"/>
    </font>
    <font>
      <b/>
      <sz val="12"/>
      <color indexed="10"/>
      <name val="Arial"/>
      <family val="2"/>
    </font>
    <font>
      <b/>
      <sz val="9"/>
      <color indexed="10"/>
      <name val="Arial"/>
      <family val="2"/>
    </font>
    <font>
      <sz val="10"/>
      <name val="Cambria"/>
      <family val="1"/>
      <scheme val="major"/>
    </font>
    <font>
      <sz val="10"/>
      <color indexed="8"/>
      <name val="Arial"/>
      <family val="2"/>
    </font>
    <font>
      <b/>
      <sz val="12"/>
      <color rgb="FFFF0000"/>
      <name val="Arial"/>
      <family val="2"/>
    </font>
    <font>
      <b/>
      <u/>
      <sz val="12"/>
      <color indexed="10"/>
      <name val="Cambria"/>
      <family val="1"/>
    </font>
    <font>
      <b/>
      <sz val="14"/>
      <color indexed="8"/>
      <name val="Arial"/>
      <family val="2"/>
    </font>
    <font>
      <sz val="11"/>
      <color indexed="8"/>
      <name val="Arial"/>
      <family val="2"/>
    </font>
    <font>
      <b/>
      <sz val="11"/>
      <color indexed="63"/>
      <name val="Arial"/>
      <family val="2"/>
    </font>
    <font>
      <b/>
      <sz val="12"/>
      <color indexed="63"/>
      <name val="Arial"/>
      <family val="2"/>
    </font>
    <font>
      <b/>
      <sz val="14"/>
      <color indexed="10"/>
      <name val="Arial"/>
      <family val="2"/>
    </font>
    <font>
      <b/>
      <sz val="10"/>
      <color indexed="8"/>
      <name val="Arial"/>
      <family val="2"/>
    </font>
    <font>
      <b/>
      <sz val="11"/>
      <color indexed="8"/>
      <name val="Arial"/>
      <family val="2"/>
    </font>
    <font>
      <b/>
      <sz val="8"/>
      <color indexed="8"/>
      <name val="Arial"/>
      <family val="2"/>
    </font>
    <font>
      <u/>
      <sz val="14"/>
      <name val="Arial"/>
      <family val="2"/>
    </font>
    <font>
      <sz val="12"/>
      <color indexed="8"/>
      <name val="Arial"/>
      <family val="2"/>
    </font>
    <font>
      <sz val="10"/>
      <color indexed="23"/>
      <name val="Arial"/>
      <family val="2"/>
    </font>
    <font>
      <sz val="11"/>
      <color indexed="23"/>
      <name val="Arial"/>
      <family val="2"/>
    </font>
    <font>
      <b/>
      <i/>
      <sz val="12"/>
      <name val="Arial"/>
      <family val="2"/>
    </font>
    <font>
      <b/>
      <sz val="10"/>
      <color theme="9" tint="-0.249977111117893"/>
      <name val="Arial"/>
      <family val="2"/>
    </font>
    <font>
      <sz val="8"/>
      <color rgb="FF000000"/>
      <name val="Segoe UI"/>
      <family val="2"/>
    </font>
    <font>
      <b/>
      <sz val="11"/>
      <color theme="1"/>
      <name val="Marianne"/>
      <family val="3"/>
    </font>
    <font>
      <b/>
      <u/>
      <sz val="10"/>
      <color rgb="FFB71540"/>
      <name val="Marianne"/>
      <family val="3"/>
    </font>
    <font>
      <b/>
      <sz val="10"/>
      <color rgb="FFB71540"/>
      <name val="Marianne"/>
      <family val="3"/>
    </font>
    <font>
      <i/>
      <u/>
      <sz val="10"/>
      <color theme="1"/>
      <name val="Marianne"/>
      <family val="3"/>
    </font>
    <font>
      <b/>
      <sz val="10"/>
      <color theme="1"/>
      <name val="Marianne"/>
      <family val="3"/>
    </font>
  </fonts>
  <fills count="20">
    <fill>
      <patternFill patternType="none"/>
    </fill>
    <fill>
      <patternFill patternType="gray125"/>
    </fill>
    <fill>
      <patternFill patternType="solid">
        <fgColor indexed="43"/>
        <bgColor indexed="26"/>
      </patternFill>
    </fill>
    <fill>
      <patternFill patternType="solid">
        <fgColor indexed="10"/>
        <bgColor indexed="16"/>
      </patternFill>
    </fill>
    <fill>
      <patternFill patternType="solid">
        <fgColor indexed="27"/>
        <bgColor indexed="41"/>
      </patternFill>
    </fill>
    <fill>
      <patternFill patternType="solid">
        <fgColor indexed="13"/>
        <bgColor indexed="34"/>
      </patternFill>
    </fill>
    <fill>
      <patternFill patternType="solid">
        <fgColor indexed="22"/>
        <bgColor indexed="31"/>
      </patternFill>
    </fill>
    <fill>
      <patternFill patternType="solid">
        <fgColor indexed="47"/>
        <bgColor indexed="22"/>
      </patternFill>
    </fill>
    <fill>
      <patternFill patternType="solid">
        <fgColor indexed="8"/>
        <bgColor indexed="58"/>
      </patternFill>
    </fill>
    <fill>
      <patternFill patternType="solid">
        <fgColor indexed="42"/>
        <bgColor indexed="27"/>
      </patternFill>
    </fill>
    <fill>
      <patternFill patternType="solid">
        <fgColor indexed="44"/>
        <bgColor indexed="31"/>
      </patternFill>
    </fill>
    <fill>
      <patternFill patternType="solid">
        <fgColor indexed="23"/>
        <bgColor indexed="55"/>
      </patternFill>
    </fill>
    <fill>
      <patternFill patternType="solid">
        <fgColor indexed="55"/>
        <bgColor indexed="23"/>
      </patternFill>
    </fill>
    <fill>
      <patternFill patternType="solid">
        <fgColor indexed="46"/>
        <bgColor indexed="24"/>
      </patternFill>
    </fill>
    <fill>
      <patternFill patternType="solid">
        <fgColor rgb="FFFFFF99"/>
        <bgColor indexed="64"/>
      </patternFill>
    </fill>
    <fill>
      <patternFill patternType="solid">
        <fgColor theme="9" tint="0.39997558519241921"/>
        <bgColor indexed="64"/>
      </patternFill>
    </fill>
    <fill>
      <patternFill patternType="solid">
        <fgColor theme="8" tint="0.79998168889431442"/>
        <bgColor indexed="26"/>
      </patternFill>
    </fill>
    <fill>
      <patternFill patternType="solid">
        <fgColor theme="8" tint="0.79998168889431442"/>
        <bgColor indexed="64"/>
      </patternFill>
    </fill>
    <fill>
      <patternFill patternType="solid">
        <fgColor theme="8" tint="0.79998168889431442"/>
        <bgColor indexed="41"/>
      </patternFill>
    </fill>
    <fill>
      <patternFill patternType="solid">
        <fgColor theme="8" tint="0.39997558519241921"/>
        <bgColor indexed="34"/>
      </patternFill>
    </fill>
  </fills>
  <borders count="107">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bottom style="medium">
        <color indexed="8"/>
      </bottom>
      <diagonal/>
    </border>
    <border>
      <left style="medium">
        <color indexed="8"/>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thin">
        <color indexed="8"/>
      </bottom>
      <diagonal/>
    </border>
    <border>
      <left/>
      <right/>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indexed="8"/>
      </left>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bottom/>
      <diagonal/>
    </border>
    <border>
      <left style="thin">
        <color indexed="8"/>
      </left>
      <right style="thin">
        <color indexed="8"/>
      </right>
      <top/>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8"/>
      </left>
      <right/>
      <top style="thin">
        <color indexed="8"/>
      </top>
      <bottom/>
      <diagonal/>
    </border>
    <border>
      <left style="medium">
        <color indexed="8"/>
      </left>
      <right style="medium">
        <color indexed="8"/>
      </right>
      <top style="thin">
        <color indexed="8"/>
      </top>
      <bottom/>
      <diagonal/>
    </border>
    <border>
      <left style="thin">
        <color indexed="8"/>
      </left>
      <right style="thin">
        <color indexed="8"/>
      </right>
      <top style="thin">
        <color indexed="8"/>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bottom style="medium">
        <color indexed="8"/>
      </bottom>
      <diagonal/>
    </border>
    <border>
      <left/>
      <right style="medium">
        <color indexed="8"/>
      </right>
      <top style="medium">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right style="double">
        <color indexed="8"/>
      </right>
      <top/>
      <bottom style="double">
        <color indexed="8"/>
      </bottom>
      <diagonal/>
    </border>
    <border>
      <left/>
      <right/>
      <top style="double">
        <color indexed="8"/>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style="double">
        <color indexed="8"/>
      </right>
      <top/>
      <bottom/>
      <diagonal/>
    </border>
    <border>
      <left style="thin">
        <color indexed="8"/>
      </left>
      <right style="thin">
        <color indexed="8"/>
      </right>
      <top style="dotted">
        <color indexed="8"/>
      </top>
      <bottom/>
      <diagonal/>
    </border>
    <border>
      <left style="double">
        <color indexed="8"/>
      </left>
      <right style="double">
        <color indexed="8"/>
      </right>
      <top style="thin">
        <color indexed="8"/>
      </top>
      <bottom/>
      <diagonal/>
    </border>
    <border>
      <left style="thin">
        <color indexed="8"/>
      </left>
      <right style="double">
        <color indexed="8"/>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tted">
        <color indexed="8"/>
      </bottom>
      <diagonal/>
    </border>
    <border>
      <left style="thin">
        <color indexed="8"/>
      </left>
      <right style="thin">
        <color indexed="8"/>
      </right>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double">
        <color indexed="8"/>
      </right>
      <top style="dotted">
        <color indexed="8"/>
      </top>
      <bottom style="dotted">
        <color indexed="8"/>
      </bottom>
      <diagonal/>
    </border>
    <border>
      <left style="thin">
        <color indexed="8"/>
      </left>
      <right style="double">
        <color indexed="8"/>
      </right>
      <top/>
      <bottom style="thin">
        <color indexed="8"/>
      </bottom>
      <diagonal/>
    </border>
    <border>
      <left/>
      <right style="double">
        <color indexed="8"/>
      </right>
      <top/>
      <bottom/>
      <diagonal/>
    </border>
    <border>
      <left style="double">
        <color indexed="8"/>
      </left>
      <right style="double">
        <color indexed="8"/>
      </right>
      <top style="thin">
        <color indexed="8"/>
      </top>
      <bottom style="double">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double">
        <color indexed="8"/>
      </left>
      <right style="double">
        <color indexed="8"/>
      </right>
      <top/>
      <bottom style="double">
        <color indexed="8"/>
      </bottom>
      <diagonal/>
    </border>
    <border>
      <left style="thick">
        <color rgb="FFB71540"/>
      </left>
      <right/>
      <top style="thick">
        <color rgb="FFB71540"/>
      </top>
      <bottom/>
      <diagonal/>
    </border>
    <border>
      <left/>
      <right/>
      <top style="thick">
        <color rgb="FFB71540"/>
      </top>
      <bottom/>
      <diagonal/>
    </border>
    <border>
      <left/>
      <right style="thick">
        <color rgb="FFB71540"/>
      </right>
      <top style="thick">
        <color rgb="FFB71540"/>
      </top>
      <bottom/>
      <diagonal/>
    </border>
    <border>
      <left style="thick">
        <color rgb="FFB71540"/>
      </left>
      <right/>
      <top/>
      <bottom/>
      <diagonal/>
    </border>
    <border>
      <left/>
      <right style="thick">
        <color rgb="FFB71540"/>
      </right>
      <top/>
      <bottom/>
      <diagonal/>
    </border>
    <border>
      <left style="thick">
        <color rgb="FFB71540"/>
      </left>
      <right/>
      <top/>
      <bottom style="thick">
        <color rgb="FFB71540"/>
      </bottom>
      <diagonal/>
    </border>
    <border>
      <left/>
      <right/>
      <top/>
      <bottom style="thick">
        <color rgb="FFB71540"/>
      </bottom>
      <diagonal/>
    </border>
    <border>
      <left/>
      <right style="thick">
        <color rgb="FFB71540"/>
      </right>
      <top/>
      <bottom style="thick">
        <color rgb="FFB7154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2980B9"/>
      </left>
      <right style="thin">
        <color rgb="FF2980B9"/>
      </right>
      <top style="thin">
        <color rgb="FF2980B9"/>
      </top>
      <bottom style="thin">
        <color rgb="FF2980B9"/>
      </bottom>
      <diagonal/>
    </border>
    <border>
      <left/>
      <right style="medium">
        <color indexed="64"/>
      </right>
      <top/>
      <bottom/>
      <diagonal/>
    </border>
    <border>
      <left style="thin">
        <color rgb="FF2980B9"/>
      </left>
      <right/>
      <top style="thin">
        <color rgb="FF2980B9"/>
      </top>
      <bottom style="thin">
        <color rgb="FF2980B9"/>
      </bottom>
      <diagonal/>
    </border>
    <border>
      <left/>
      <right style="thin">
        <color rgb="FF2980B9"/>
      </right>
      <top style="thin">
        <color rgb="FF2980B9"/>
      </top>
      <bottom style="thin">
        <color rgb="FF2980B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2980B9"/>
      </top>
      <bottom style="thin">
        <color rgb="FF2980B9"/>
      </bottom>
      <diagonal/>
    </border>
    <border>
      <left style="thin">
        <color rgb="FF2980B9"/>
      </left>
      <right/>
      <top style="thin">
        <color rgb="FF2980B9"/>
      </top>
      <bottom/>
      <diagonal/>
    </border>
    <border>
      <left/>
      <right/>
      <top style="thin">
        <color rgb="FF2980B9"/>
      </top>
      <bottom/>
      <diagonal/>
    </border>
    <border>
      <left/>
      <right style="thin">
        <color rgb="FF2980B9"/>
      </right>
      <top style="thin">
        <color rgb="FF2980B9"/>
      </top>
      <bottom/>
      <diagonal/>
    </border>
    <border>
      <left style="thin">
        <color rgb="FF2980B9"/>
      </left>
      <right/>
      <top/>
      <bottom/>
      <diagonal/>
    </border>
    <border>
      <left/>
      <right style="thin">
        <color rgb="FF2980B9"/>
      </right>
      <top/>
      <bottom/>
      <diagonal/>
    </border>
    <border>
      <left style="thin">
        <color rgb="FF2980B9"/>
      </left>
      <right/>
      <top/>
      <bottom style="thin">
        <color rgb="FF2980B9"/>
      </bottom>
      <diagonal/>
    </border>
    <border>
      <left/>
      <right/>
      <top/>
      <bottom style="thin">
        <color rgb="FF2980B9"/>
      </bottom>
      <diagonal/>
    </border>
    <border>
      <left/>
      <right style="thin">
        <color rgb="FF2980B9"/>
      </right>
      <top/>
      <bottom style="thin">
        <color rgb="FF2980B9"/>
      </bottom>
      <diagonal/>
    </border>
  </borders>
  <cellStyleXfs count="17">
    <xf numFmtId="0" fontId="0" fillId="0" borderId="0"/>
    <xf numFmtId="0" fontId="72" fillId="0" borderId="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3" fontId="72" fillId="0" borderId="0" applyFill="0" applyBorder="0" applyAlignment="0" applyProtection="0"/>
    <xf numFmtId="0" fontId="13" fillId="0" borderId="0" applyNumberFormat="0" applyFill="0" applyBorder="0" applyAlignment="0" applyProtection="0"/>
    <xf numFmtId="4" fontId="72" fillId="0" borderId="0" applyFill="0" applyBorder="0" applyAlignment="0" applyProtection="0"/>
    <xf numFmtId="164" fontId="72" fillId="0" borderId="0" applyFill="0" applyBorder="0" applyAlignment="0" applyProtection="0"/>
    <xf numFmtId="165" fontId="72" fillId="0" borderId="0" applyFill="0" applyBorder="0" applyAlignment="0" applyProtection="0"/>
    <xf numFmtId="0" fontId="72" fillId="0" borderId="0"/>
    <xf numFmtId="0" fontId="72" fillId="0" borderId="0"/>
    <xf numFmtId="0" fontId="3" fillId="0" borderId="0"/>
    <xf numFmtId="0" fontId="4" fillId="0" borderId="0"/>
    <xf numFmtId="9" fontId="72" fillId="0" borderId="0" applyFill="0" applyBorder="0" applyAlignment="0" applyProtection="0"/>
    <xf numFmtId="0" fontId="5" fillId="0" borderId="0" applyNumberFormat="0" applyFill="0" applyBorder="0" applyAlignment="0" applyProtection="0"/>
    <xf numFmtId="2" fontId="72" fillId="0" borderId="0" applyFill="0" applyBorder="0" applyAlignment="0" applyProtection="0"/>
    <xf numFmtId="43" fontId="72" fillId="0" borderId="0" applyFont="0" applyFill="0" applyBorder="0" applyAlignment="0" applyProtection="0"/>
  </cellStyleXfs>
  <cellXfs count="585">
    <xf numFmtId="0" fontId="0" fillId="0" borderId="0" xfId="0"/>
    <xf numFmtId="0" fontId="6" fillId="0" borderId="0" xfId="0" applyFont="1" applyAlignment="1">
      <alignment horizontal="center" vertical="center"/>
    </xf>
    <xf numFmtId="0" fontId="0" fillId="0" borderId="0" xfId="0" applyFont="1"/>
    <xf numFmtId="0" fontId="8" fillId="0" borderId="0" xfId="0" applyFont="1" applyAlignment="1">
      <alignment horizontal="center" vertical="center"/>
    </xf>
    <xf numFmtId="0" fontId="10" fillId="0" borderId="0" xfId="0" applyFont="1"/>
    <xf numFmtId="0" fontId="11" fillId="0" borderId="0" xfId="0" applyFont="1"/>
    <xf numFmtId="0" fontId="14" fillId="0" borderId="0" xfId="0" applyFont="1"/>
    <xf numFmtId="0" fontId="14" fillId="0" borderId="0" xfId="0" applyFont="1" applyFill="1"/>
    <xf numFmtId="0" fontId="12" fillId="0" borderId="1" xfId="5" applyNumberFormat="1" applyFont="1" applyFill="1" applyBorder="1" applyAlignment="1" applyProtection="1">
      <alignment horizontal="center" vertical="center"/>
    </xf>
    <xf numFmtId="0" fontId="0" fillId="0" borderId="0" xfId="0" applyFont="1" applyProtection="1"/>
    <xf numFmtId="0" fontId="9" fillId="0" borderId="0" xfId="0" applyFont="1" applyFill="1" applyBorder="1" applyAlignment="1" applyProtection="1">
      <alignment horizontal="left"/>
    </xf>
    <xf numFmtId="0" fontId="10" fillId="0" borderId="0" xfId="0" applyFont="1" applyAlignment="1" applyProtection="1">
      <alignment horizontal="left"/>
    </xf>
    <xf numFmtId="0" fontId="15" fillId="0" borderId="0" xfId="0" applyFont="1" applyFill="1" applyBorder="1" applyAlignment="1" applyProtection="1">
      <alignment horizontal="left"/>
    </xf>
    <xf numFmtId="0" fontId="0" fillId="0" borderId="0" xfId="0" applyFont="1" applyAlignment="1" applyProtection="1">
      <alignment horizontal="left"/>
    </xf>
    <xf numFmtId="0" fontId="16" fillId="3" borderId="0" xfId="0" applyFont="1" applyFill="1" applyProtection="1"/>
    <xf numFmtId="0" fontId="0" fillId="3" borderId="0" xfId="0" applyFont="1" applyFill="1" applyProtection="1"/>
    <xf numFmtId="166" fontId="0" fillId="3" borderId="0" xfId="0" applyNumberFormat="1" applyFont="1" applyFill="1" applyProtection="1"/>
    <xf numFmtId="0" fontId="11" fillId="0" borderId="0" xfId="0" applyFont="1" applyProtection="1"/>
    <xf numFmtId="0" fontId="0" fillId="0" borderId="0" xfId="0" applyFont="1" applyFill="1" applyBorder="1" applyProtection="1"/>
    <xf numFmtId="0" fontId="16" fillId="0" borderId="0" xfId="0" applyFont="1" applyFill="1" applyBorder="1" applyProtection="1"/>
    <xf numFmtId="0" fontId="16" fillId="0" borderId="0" xfId="0" applyFont="1" applyFill="1" applyBorder="1" applyAlignment="1" applyProtection="1">
      <alignment horizontal="left"/>
    </xf>
    <xf numFmtId="0" fontId="10" fillId="0" borderId="0" xfId="0" applyFont="1" applyProtection="1"/>
    <xf numFmtId="0" fontId="17" fillId="0" borderId="0" xfId="0" applyFont="1" applyProtection="1"/>
    <xf numFmtId="0" fontId="9" fillId="0" borderId="0" xfId="0" applyFont="1" applyFill="1" applyBorder="1" applyAlignment="1" applyProtection="1"/>
    <xf numFmtId="0" fontId="0" fillId="0" borderId="3" xfId="0" applyFont="1" applyFill="1" applyBorder="1" applyProtection="1"/>
    <xf numFmtId="3" fontId="11" fillId="0" borderId="6" xfId="0" applyNumberFormat="1" applyFont="1" applyFill="1" applyBorder="1" applyAlignment="1" applyProtection="1">
      <protection locked="0"/>
    </xf>
    <xf numFmtId="0" fontId="0" fillId="0" borderId="0" xfId="0" applyFont="1" applyProtection="1">
      <protection locked="0"/>
    </xf>
    <xf numFmtId="3" fontId="11" fillId="0" borderId="7" xfId="0" applyNumberFormat="1" applyFont="1" applyFill="1" applyBorder="1" applyAlignment="1" applyProtection="1">
      <protection locked="0"/>
    </xf>
    <xf numFmtId="3" fontId="11" fillId="0" borderId="8" xfId="0" applyNumberFormat="1" applyFont="1" applyFill="1" applyBorder="1" applyAlignment="1" applyProtection="1">
      <protection locked="0"/>
    </xf>
    <xf numFmtId="166" fontId="11" fillId="0" borderId="9" xfId="0" applyNumberFormat="1" applyFont="1" applyFill="1" applyBorder="1" applyAlignment="1" applyProtection="1">
      <protection locked="0"/>
    </xf>
    <xf numFmtId="3" fontId="11" fillId="0" borderId="10" xfId="0" applyNumberFormat="1" applyFont="1" applyFill="1" applyBorder="1" applyAlignment="1" applyProtection="1">
      <protection locked="0"/>
    </xf>
    <xf numFmtId="0" fontId="11" fillId="0" borderId="0" xfId="0" applyFont="1" applyBorder="1" applyProtection="1"/>
    <xf numFmtId="0" fontId="0" fillId="0" borderId="0" xfId="0" applyFont="1" applyBorder="1" applyProtection="1"/>
    <xf numFmtId="0" fontId="18" fillId="0" borderId="0" xfId="0" applyFont="1" applyAlignment="1" applyProtection="1">
      <alignment vertical="top"/>
    </xf>
    <xf numFmtId="166" fontId="0" fillId="0" borderId="0" xfId="0" applyNumberFormat="1" applyFont="1" applyProtection="1"/>
    <xf numFmtId="3" fontId="16" fillId="0" borderId="0" xfId="0" applyNumberFormat="1" applyFont="1" applyFill="1" applyBorder="1" applyProtection="1"/>
    <xf numFmtId="3" fontId="0" fillId="0" borderId="0" xfId="0" applyNumberFormat="1" applyFont="1" applyFill="1" applyBorder="1" applyProtection="1"/>
    <xf numFmtId="0" fontId="16" fillId="0" borderId="11" xfId="0" applyFont="1" applyBorder="1" applyAlignment="1" applyProtection="1">
      <alignment vertical="top"/>
    </xf>
    <xf numFmtId="0" fontId="16" fillId="0" borderId="12" xfId="0" applyFont="1" applyBorder="1" applyAlignment="1" applyProtection="1">
      <alignment vertical="top"/>
    </xf>
    <xf numFmtId="0" fontId="16" fillId="0" borderId="13" xfId="0" applyFont="1" applyBorder="1" applyAlignment="1" applyProtection="1">
      <alignment vertical="top"/>
    </xf>
    <xf numFmtId="0" fontId="0" fillId="0" borderId="0" xfId="0" applyProtection="1">
      <protection locked="0"/>
    </xf>
    <xf numFmtId="0" fontId="10" fillId="0" borderId="0" xfId="0" applyFont="1" applyAlignment="1" applyProtection="1">
      <alignment horizontal="left"/>
      <protection locked="0"/>
    </xf>
    <xf numFmtId="0" fontId="15" fillId="0" borderId="0" xfId="0" applyFont="1" applyAlignment="1" applyProtection="1">
      <alignment horizontal="left" vertical="center" wrapText="1"/>
    </xf>
    <xf numFmtId="0" fontId="0" fillId="0" borderId="0" xfId="0" applyFont="1" applyAlignment="1" applyProtection="1">
      <alignment horizontal="left"/>
      <protection locked="0"/>
    </xf>
    <xf numFmtId="0" fontId="16" fillId="0" borderId="0" xfId="0" applyFont="1" applyAlignment="1" applyProtection="1">
      <alignment horizontal="center"/>
      <protection locked="0"/>
    </xf>
    <xf numFmtId="0" fontId="19"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16" fillId="0" borderId="0" xfId="0" applyFont="1"/>
    <xf numFmtId="0" fontId="18" fillId="0" borderId="0" xfId="0" applyFont="1" applyBorder="1" applyAlignment="1">
      <alignment wrapText="1"/>
    </xf>
    <xf numFmtId="0" fontId="18" fillId="0" borderId="0" xfId="0" applyFont="1"/>
    <xf numFmtId="0" fontId="9" fillId="0" borderId="0" xfId="0" applyFont="1" applyAlignment="1">
      <alignment horizontal="left"/>
    </xf>
    <xf numFmtId="0" fontId="9" fillId="0" borderId="0" xfId="0" applyFont="1" applyAlignment="1">
      <alignment horizontal="left" vertical="center" wrapText="1"/>
    </xf>
    <xf numFmtId="0" fontId="22" fillId="0" borderId="0" xfId="0" applyFont="1"/>
    <xf numFmtId="0" fontId="15" fillId="0" borderId="0" xfId="0" applyFont="1" applyBorder="1" applyAlignment="1">
      <alignment horizontal="left" wrapText="1"/>
    </xf>
    <xf numFmtId="0" fontId="15" fillId="0" borderId="0" xfId="0" applyFont="1"/>
    <xf numFmtId="0" fontId="23" fillId="0" borderId="0" xfId="0" applyFont="1" applyBorder="1" applyAlignment="1">
      <alignment horizontal="left" vertical="center" wrapText="1"/>
    </xf>
    <xf numFmtId="0" fontId="20" fillId="0" borderId="0" xfId="0" applyFont="1" applyAlignment="1">
      <alignment horizontal="center" vertical="center" wrapText="1"/>
    </xf>
    <xf numFmtId="0" fontId="25" fillId="0" borderId="7" xfId="0" applyFont="1" applyBorder="1"/>
    <xf numFmtId="0" fontId="0" fillId="0" borderId="0" xfId="0" applyFont="1" applyBorder="1" applyAlignment="1">
      <alignment horizontal="left" wrapText="1"/>
    </xf>
    <xf numFmtId="0" fontId="15" fillId="6" borderId="1" xfId="0" applyFont="1" applyFill="1" applyBorder="1" applyAlignment="1">
      <alignment horizontal="center" vertical="center" wrapText="1"/>
    </xf>
    <xf numFmtId="0" fontId="26" fillId="6" borderId="9" xfId="0" applyFont="1" applyFill="1" applyBorder="1" applyAlignment="1">
      <alignment vertical="center"/>
    </xf>
    <xf numFmtId="0" fontId="26" fillId="6" borderId="10" xfId="0" applyFont="1" applyFill="1" applyBorder="1" applyAlignment="1">
      <alignment vertical="center"/>
    </xf>
    <xf numFmtId="0" fontId="26" fillId="6" borderId="14" xfId="0" applyFont="1" applyFill="1" applyBorder="1" applyAlignment="1">
      <alignment vertical="center"/>
    </xf>
    <xf numFmtId="0" fontId="28" fillId="0" borderId="1" xfId="0" applyFont="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30" fillId="6" borderId="14" xfId="0" applyFont="1" applyFill="1" applyBorder="1" applyAlignment="1">
      <alignment vertical="center" wrapText="1"/>
    </xf>
    <xf numFmtId="0" fontId="31" fillId="6" borderId="15" xfId="0" applyFont="1" applyFill="1" applyBorder="1" applyAlignment="1">
      <alignment vertical="center" wrapText="1"/>
    </xf>
    <xf numFmtId="0" fontId="31" fillId="6" borderId="1" xfId="0" applyFont="1" applyFill="1" applyBorder="1" applyAlignment="1">
      <alignment vertical="center" wrapText="1"/>
    </xf>
    <xf numFmtId="0" fontId="18" fillId="6" borderId="14" xfId="0" applyFont="1" applyFill="1" applyBorder="1" applyAlignment="1">
      <alignment vertical="center" wrapText="1"/>
    </xf>
    <xf numFmtId="0" fontId="16" fillId="6" borderId="15" xfId="0" applyFont="1" applyFill="1" applyBorder="1" applyAlignment="1">
      <alignment vertical="center" wrapText="1"/>
    </xf>
    <xf numFmtId="0" fontId="32" fillId="6" borderId="1" xfId="0" applyFont="1" applyFill="1" applyBorder="1" applyAlignment="1">
      <alignment horizontal="right" vertical="center" wrapText="1"/>
    </xf>
    <xf numFmtId="0" fontId="16" fillId="6" borderId="1" xfId="0" applyFont="1" applyFill="1" applyBorder="1" applyAlignment="1">
      <alignment vertical="center" wrapText="1"/>
    </xf>
    <xf numFmtId="0" fontId="31" fillId="6" borderId="0" xfId="0" applyFont="1" applyFill="1" applyBorder="1" applyAlignment="1">
      <alignment vertical="center" wrapText="1"/>
    </xf>
    <xf numFmtId="0" fontId="0" fillId="6" borderId="14" xfId="0" applyFont="1" applyFill="1" applyBorder="1" applyAlignment="1">
      <alignment vertical="center" wrapText="1"/>
    </xf>
    <xf numFmtId="0" fontId="30" fillId="6" borderId="10"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16" fillId="6" borderId="16" xfId="0" applyFont="1" applyFill="1" applyBorder="1" applyAlignment="1">
      <alignment horizontal="right" vertical="center" wrapText="1"/>
    </xf>
    <xf numFmtId="0" fontId="0" fillId="6" borderId="14" xfId="0" applyFont="1" applyFill="1" applyBorder="1" applyAlignment="1">
      <alignment horizontal="right" vertical="center" wrapText="1"/>
    </xf>
    <xf numFmtId="0" fontId="18" fillId="6" borderId="1" xfId="0" applyFont="1" applyFill="1" applyBorder="1" applyAlignment="1">
      <alignment vertical="center" wrapText="1"/>
    </xf>
    <xf numFmtId="0" fontId="0" fillId="0" borderId="0" xfId="0" applyProtection="1"/>
    <xf numFmtId="0" fontId="34" fillId="0" borderId="0" xfId="0" applyFont="1" applyBorder="1" applyAlignment="1" applyProtection="1">
      <alignment vertical="center"/>
    </xf>
    <xf numFmtId="0" fontId="35" fillId="0" borderId="0" xfId="0" applyFont="1" applyAlignment="1" applyProtection="1">
      <alignment vertical="center"/>
    </xf>
    <xf numFmtId="0" fontId="36" fillId="0" borderId="0" xfId="0" applyFont="1" applyBorder="1" applyProtection="1"/>
    <xf numFmtId="0" fontId="39" fillId="0" borderId="0" xfId="0" applyFont="1" applyFill="1" applyBorder="1" applyAlignment="1" applyProtection="1">
      <alignment vertical="center"/>
    </xf>
    <xf numFmtId="0" fontId="38" fillId="0" borderId="0" xfId="0" applyFont="1" applyFill="1" applyBorder="1" applyProtection="1"/>
    <xf numFmtId="0" fontId="36" fillId="0" borderId="0" xfId="0" applyFont="1" applyProtection="1"/>
    <xf numFmtId="0" fontId="38" fillId="0" borderId="0" xfId="0" applyFont="1" applyProtection="1"/>
    <xf numFmtId="0" fontId="37" fillId="0" borderId="0" xfId="0" applyFont="1" applyAlignment="1" applyProtection="1">
      <alignment vertical="center"/>
    </xf>
    <xf numFmtId="0" fontId="37" fillId="0" borderId="0" xfId="0" applyFont="1" applyAlignment="1" applyProtection="1">
      <alignment horizontal="right" vertical="center"/>
    </xf>
    <xf numFmtId="0" fontId="36" fillId="0" borderId="0" xfId="0" applyFont="1" applyFill="1" applyBorder="1" applyProtection="1"/>
    <xf numFmtId="0" fontId="37" fillId="0" borderId="0" xfId="0" applyFont="1" applyFill="1" applyBorder="1" applyAlignment="1" applyProtection="1">
      <alignment vertical="center"/>
    </xf>
    <xf numFmtId="0" fontId="37" fillId="0" borderId="0" xfId="0" applyFont="1" applyFill="1" applyBorder="1" applyAlignment="1" applyProtection="1">
      <alignment horizontal="right" vertical="center"/>
    </xf>
    <xf numFmtId="0" fontId="0" fillId="0" borderId="0" xfId="0" applyBorder="1" applyProtection="1"/>
    <xf numFmtId="0" fontId="40" fillId="0" borderId="1" xfId="0" applyFont="1" applyBorder="1" applyAlignment="1" applyProtection="1">
      <alignment horizontal="center" vertical="center" wrapText="1"/>
    </xf>
    <xf numFmtId="0" fontId="40" fillId="0" borderId="1" xfId="0" applyFont="1" applyBorder="1" applyAlignment="1" applyProtection="1">
      <alignment horizontal="center" vertical="center"/>
    </xf>
    <xf numFmtId="0" fontId="41" fillId="0" borderId="0" xfId="0" applyFont="1" applyFill="1" applyBorder="1" applyProtection="1"/>
    <xf numFmtId="0" fontId="0" fillId="0" borderId="0" xfId="0" applyFill="1" applyBorder="1" applyProtection="1"/>
    <xf numFmtId="0" fontId="42" fillId="0" borderId="0" xfId="0" applyFont="1" applyFill="1" applyBorder="1" applyAlignment="1" applyProtection="1">
      <alignment vertical="center"/>
    </xf>
    <xf numFmtId="0" fontId="43" fillId="0" borderId="0" xfId="0" applyFont="1" applyFill="1" applyBorder="1" applyAlignment="1" applyProtection="1">
      <alignment horizontal="right" vertical="center"/>
    </xf>
    <xf numFmtId="0" fontId="44" fillId="0" borderId="0" xfId="0" applyFont="1" applyBorder="1" applyAlignment="1" applyProtection="1">
      <alignment vertical="center"/>
    </xf>
    <xf numFmtId="0" fontId="41" fillId="0" borderId="1" xfId="0" applyFont="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46" fillId="0" borderId="0" xfId="0" applyFont="1" applyAlignment="1" applyProtection="1">
      <alignment horizontal="center" vertical="center"/>
    </xf>
    <xf numFmtId="3" fontId="47" fillId="2" borderId="1" xfId="0" applyNumberFormat="1" applyFont="1" applyFill="1" applyBorder="1" applyAlignment="1" applyProtection="1">
      <alignment horizontal="center" vertical="center" shrinkToFit="1"/>
      <protection locked="0"/>
    </xf>
    <xf numFmtId="0" fontId="48" fillId="0" borderId="0" xfId="0" applyFont="1" applyAlignment="1" applyProtection="1">
      <alignment vertical="center"/>
    </xf>
    <xf numFmtId="0" fontId="50" fillId="0" borderId="0" xfId="0" applyFont="1" applyAlignment="1" applyProtection="1">
      <alignment horizontal="left" vertical="center"/>
    </xf>
    <xf numFmtId="0" fontId="41" fillId="0" borderId="17" xfId="0" applyFont="1" applyBorder="1" applyAlignment="1" applyProtection="1">
      <alignment vertical="center"/>
    </xf>
    <xf numFmtId="3" fontId="47" fillId="2" borderId="6" xfId="0" applyNumberFormat="1" applyFont="1" applyFill="1" applyBorder="1" applyAlignment="1" applyProtection="1">
      <alignment horizontal="right" vertical="center" indent="1" shrinkToFit="1"/>
      <protection locked="0"/>
    </xf>
    <xf numFmtId="3" fontId="47" fillId="7" borderId="6" xfId="0" applyNumberFormat="1" applyFont="1" applyFill="1" applyBorder="1" applyAlignment="1" applyProtection="1">
      <alignment horizontal="right" vertical="center" indent="1" shrinkToFit="1"/>
    </xf>
    <xf numFmtId="3" fontId="47" fillId="7" borderId="6" xfId="0" applyNumberFormat="1" applyFont="1" applyFill="1" applyBorder="1" applyAlignment="1" applyProtection="1">
      <alignment horizontal="center" vertical="center" shrinkToFit="1"/>
    </xf>
    <xf numFmtId="3" fontId="47" fillId="2" borderId="16" xfId="0" applyNumberFormat="1" applyFont="1" applyFill="1" applyBorder="1" applyAlignment="1" applyProtection="1">
      <alignment horizontal="right" vertical="center" indent="1" shrinkToFit="1"/>
      <protection locked="0"/>
    </xf>
    <xf numFmtId="3" fontId="47" fillId="2" borderId="15" xfId="0" applyNumberFormat="1" applyFont="1" applyFill="1" applyBorder="1" applyAlignment="1" applyProtection="1">
      <alignment horizontal="right" vertical="center" indent="1" shrinkToFit="1"/>
      <protection locked="0"/>
    </xf>
    <xf numFmtId="3" fontId="47" fillId="2" borderId="18" xfId="0" applyNumberFormat="1" applyFont="1" applyFill="1" applyBorder="1" applyAlignment="1" applyProtection="1">
      <alignment horizontal="right" vertical="center" indent="1" shrinkToFit="1"/>
      <protection locked="0"/>
    </xf>
    <xf numFmtId="3" fontId="47" fillId="2" borderId="19" xfId="0" applyNumberFormat="1" applyFont="1" applyFill="1" applyBorder="1" applyAlignment="1" applyProtection="1">
      <alignment horizontal="right" vertical="center" indent="1" shrinkToFit="1"/>
      <protection locked="0"/>
    </xf>
    <xf numFmtId="4" fontId="47" fillId="7" borderId="16" xfId="0" applyNumberFormat="1" applyFont="1" applyFill="1" applyBorder="1" applyProtection="1"/>
    <xf numFmtId="4" fontId="47" fillId="7" borderId="15" xfId="0" applyNumberFormat="1" applyFont="1" applyFill="1" applyBorder="1" applyProtection="1"/>
    <xf numFmtId="0" fontId="50" fillId="0" borderId="0" xfId="0" applyFont="1" applyAlignment="1" applyProtection="1">
      <alignment vertical="center"/>
    </xf>
    <xf numFmtId="0" fontId="52" fillId="0" borderId="0" xfId="0" applyFont="1" applyAlignment="1" applyProtection="1">
      <alignment horizontal="left" vertical="center" indent="3"/>
    </xf>
    <xf numFmtId="0" fontId="41" fillId="0" borderId="0" xfId="0" applyFont="1" applyProtection="1"/>
    <xf numFmtId="3" fontId="47" fillId="2" borderId="1" xfId="0" applyNumberFormat="1" applyFont="1" applyFill="1" applyBorder="1" applyAlignment="1" applyProtection="1">
      <alignment horizontal="center" vertical="center" shrinkToFit="1"/>
    </xf>
    <xf numFmtId="0" fontId="41" fillId="0" borderId="20" xfId="0" applyFont="1" applyBorder="1" applyAlignment="1" applyProtection="1">
      <alignment vertical="center"/>
    </xf>
    <xf numFmtId="3" fontId="47" fillId="2" borderId="8" xfId="0" applyNumberFormat="1" applyFont="1" applyFill="1" applyBorder="1" applyAlignment="1" applyProtection="1">
      <alignment horizontal="right" vertical="center" indent="1" shrinkToFit="1"/>
      <protection locked="0"/>
    </xf>
    <xf numFmtId="3" fontId="47" fillId="7" borderId="8" xfId="0" applyNumberFormat="1" applyFont="1" applyFill="1" applyBorder="1" applyAlignment="1" applyProtection="1">
      <alignment horizontal="right" vertical="center" indent="1" shrinkToFit="1"/>
    </xf>
    <xf numFmtId="3" fontId="47" fillId="7" borderId="8" xfId="0" applyNumberFormat="1" applyFont="1" applyFill="1" applyBorder="1" applyAlignment="1" applyProtection="1">
      <alignment horizontal="center" vertical="center" shrinkToFit="1"/>
    </xf>
    <xf numFmtId="3" fontId="47" fillId="2" borderId="14" xfId="0" applyNumberFormat="1" applyFont="1" applyFill="1" applyBorder="1" applyAlignment="1" applyProtection="1">
      <alignment horizontal="right" vertical="center" indent="1" shrinkToFit="1"/>
      <protection locked="0"/>
    </xf>
    <xf numFmtId="3" fontId="47" fillId="2" borderId="1" xfId="0" applyNumberFormat="1" applyFont="1" applyFill="1" applyBorder="1" applyAlignment="1" applyProtection="1">
      <alignment horizontal="right" vertical="center" indent="1" shrinkToFit="1"/>
      <protection locked="0"/>
    </xf>
    <xf numFmtId="3" fontId="47" fillId="2" borderId="2" xfId="0" applyNumberFormat="1" applyFont="1" applyFill="1" applyBorder="1" applyAlignment="1" applyProtection="1">
      <alignment horizontal="right" vertical="center" indent="1" shrinkToFit="1"/>
      <protection locked="0"/>
    </xf>
    <xf numFmtId="0" fontId="44" fillId="0" borderId="0" xfId="0" applyFont="1" applyAlignment="1" applyProtection="1">
      <alignment vertical="center"/>
    </xf>
    <xf numFmtId="0" fontId="41" fillId="0" borderId="16" xfId="0" applyFont="1" applyBorder="1" applyProtection="1"/>
    <xf numFmtId="0" fontId="53" fillId="0" borderId="14" xfId="0" applyFont="1" applyBorder="1" applyAlignment="1" applyProtection="1">
      <alignment horizontal="center" vertical="center"/>
    </xf>
    <xf numFmtId="0" fontId="40" fillId="0" borderId="0" xfId="0" applyFont="1" applyProtection="1"/>
    <xf numFmtId="0" fontId="40" fillId="0" borderId="15" xfId="0" applyFont="1" applyBorder="1" applyProtection="1"/>
    <xf numFmtId="0" fontId="41" fillId="8" borderId="15" xfId="0" applyFont="1" applyFill="1" applyBorder="1" applyProtection="1"/>
    <xf numFmtId="10" fontId="47" fillId="2" borderId="1" xfId="0" applyNumberFormat="1" applyFont="1" applyFill="1" applyBorder="1" applyAlignment="1" applyProtection="1">
      <alignment horizontal="right" vertical="center" indent="1" shrinkToFit="1"/>
      <protection locked="0"/>
    </xf>
    <xf numFmtId="0" fontId="16" fillId="0" borderId="0" xfId="0" applyFont="1" applyProtection="1"/>
    <xf numFmtId="0" fontId="40" fillId="0" borderId="1" xfId="0" applyFont="1" applyBorder="1" applyProtection="1"/>
    <xf numFmtId="0" fontId="50" fillId="0" borderId="0" xfId="0" applyFont="1" applyBorder="1" applyAlignment="1" applyProtection="1">
      <alignment vertical="center"/>
    </xf>
    <xf numFmtId="0" fontId="42" fillId="0" borderId="0" xfId="0" applyFont="1" applyAlignment="1" applyProtection="1">
      <alignment vertical="center"/>
    </xf>
    <xf numFmtId="0" fontId="43" fillId="0" borderId="0" xfId="0" applyFont="1" applyAlignment="1" applyProtection="1">
      <alignment horizontal="right" vertical="center"/>
    </xf>
    <xf numFmtId="0" fontId="48" fillId="0" borderId="0" xfId="0" applyFont="1" applyBorder="1" applyAlignment="1" applyProtection="1">
      <alignment vertical="center"/>
    </xf>
    <xf numFmtId="0" fontId="55" fillId="0" borderId="0" xfId="0" applyFont="1" applyAlignment="1" applyProtection="1">
      <alignment vertical="center"/>
    </xf>
    <xf numFmtId="0" fontId="56" fillId="0" borderId="0" xfId="0" applyFont="1" applyBorder="1" applyAlignment="1" applyProtection="1">
      <alignment vertical="center"/>
    </xf>
    <xf numFmtId="0" fontId="41" fillId="0" borderId="21" xfId="0" applyFont="1" applyBorder="1" applyAlignment="1" applyProtection="1">
      <alignment vertical="center"/>
    </xf>
    <xf numFmtId="3" fontId="47" fillId="2" borderId="22" xfId="0" applyNumberFormat="1" applyFont="1" applyFill="1" applyBorder="1" applyAlignment="1" applyProtection="1">
      <alignment horizontal="right" vertical="center" indent="1" shrinkToFit="1"/>
      <protection locked="0"/>
    </xf>
    <xf numFmtId="3" fontId="47" fillId="7" borderId="22" xfId="0" applyNumberFormat="1" applyFont="1" applyFill="1" applyBorder="1" applyAlignment="1" applyProtection="1">
      <alignment horizontal="right" vertical="center" indent="1" shrinkToFit="1"/>
    </xf>
    <xf numFmtId="3" fontId="47" fillId="7" borderId="22" xfId="0" applyNumberFormat="1" applyFont="1" applyFill="1" applyBorder="1" applyAlignment="1" applyProtection="1">
      <alignment horizontal="center" vertical="center" shrinkToFit="1"/>
    </xf>
    <xf numFmtId="3" fontId="47" fillId="2" borderId="23" xfId="0" applyNumberFormat="1" applyFont="1" applyFill="1" applyBorder="1" applyAlignment="1" applyProtection="1">
      <alignment horizontal="right" vertical="center" indent="1" shrinkToFit="1"/>
      <protection locked="0"/>
    </xf>
    <xf numFmtId="3" fontId="47" fillId="2" borderId="24" xfId="0" applyNumberFormat="1" applyFont="1" applyFill="1" applyBorder="1" applyAlignment="1" applyProtection="1">
      <alignment horizontal="right" vertical="center" indent="1" shrinkToFit="1"/>
      <protection locked="0"/>
    </xf>
    <xf numFmtId="3" fontId="47" fillId="2" borderId="25" xfId="0" applyNumberFormat="1" applyFont="1" applyFill="1" applyBorder="1" applyAlignment="1" applyProtection="1">
      <alignment horizontal="right" vertical="center" indent="1" shrinkToFit="1"/>
      <protection locked="0"/>
    </xf>
    <xf numFmtId="4" fontId="47" fillId="7" borderId="26" xfId="0" applyNumberFormat="1" applyFont="1" applyFill="1" applyBorder="1" applyProtection="1"/>
    <xf numFmtId="4" fontId="47" fillId="7" borderId="27" xfId="0" applyNumberFormat="1" applyFont="1" applyFill="1" applyBorder="1" applyProtection="1"/>
    <xf numFmtId="0" fontId="57" fillId="0" borderId="28" xfId="0" applyFont="1" applyBorder="1" applyAlignment="1" applyProtection="1">
      <alignment vertical="center"/>
    </xf>
    <xf numFmtId="3" fontId="58" fillId="7" borderId="29" xfId="0" applyNumberFormat="1" applyFont="1" applyFill="1" applyBorder="1" applyAlignment="1" applyProtection="1">
      <alignment horizontal="right" vertical="center" indent="1" shrinkToFit="1"/>
    </xf>
    <xf numFmtId="3" fontId="58" fillId="7" borderId="29" xfId="0" applyNumberFormat="1" applyFont="1" applyFill="1" applyBorder="1" applyAlignment="1" applyProtection="1">
      <alignment horizontal="center" vertical="center" shrinkToFit="1"/>
    </xf>
    <xf numFmtId="3" fontId="58" fillId="7" borderId="30" xfId="0" applyNumberFormat="1" applyFont="1" applyFill="1" applyBorder="1" applyAlignment="1" applyProtection="1">
      <alignment vertical="center" shrinkToFit="1"/>
    </xf>
    <xf numFmtId="3" fontId="58" fillId="7" borderId="31" xfId="0" applyNumberFormat="1" applyFont="1" applyFill="1" applyBorder="1" applyAlignment="1" applyProtection="1">
      <alignment vertical="center" shrinkToFit="1"/>
    </xf>
    <xf numFmtId="3" fontId="58" fillId="7" borderId="32" xfId="0" applyNumberFormat="1" applyFont="1" applyFill="1" applyBorder="1" applyAlignment="1" applyProtection="1">
      <alignment vertical="center" shrinkToFit="1"/>
    </xf>
    <xf numFmtId="4" fontId="59" fillId="7" borderId="30" xfId="0" applyNumberFormat="1" applyFont="1" applyFill="1" applyBorder="1" applyProtection="1"/>
    <xf numFmtId="4" fontId="59" fillId="7" borderId="31" xfId="0" applyNumberFormat="1" applyFont="1" applyFill="1" applyBorder="1" applyProtection="1"/>
    <xf numFmtId="4" fontId="59" fillId="7" borderId="32" xfId="0" applyNumberFormat="1" applyFont="1" applyFill="1" applyBorder="1" applyProtection="1"/>
    <xf numFmtId="0" fontId="55" fillId="0" borderId="0" xfId="0" applyFont="1" applyFill="1" applyBorder="1" applyAlignment="1" applyProtection="1">
      <alignment vertical="center"/>
    </xf>
    <xf numFmtId="0" fontId="41" fillId="0" borderId="33" xfId="0" applyFont="1" applyBorder="1" applyAlignment="1" applyProtection="1">
      <alignment vertical="center"/>
    </xf>
    <xf numFmtId="3" fontId="47" fillId="2" borderId="34" xfId="0" applyNumberFormat="1" applyFont="1" applyFill="1" applyBorder="1" applyAlignment="1" applyProtection="1">
      <alignment horizontal="right" vertical="center" indent="1" shrinkToFit="1"/>
      <protection locked="0"/>
    </xf>
    <xf numFmtId="3" fontId="47" fillId="7" borderId="34" xfId="0" applyNumberFormat="1" applyFont="1" applyFill="1" applyBorder="1" applyAlignment="1" applyProtection="1">
      <alignment horizontal="right" vertical="center" indent="1" shrinkToFit="1"/>
    </xf>
    <xf numFmtId="3" fontId="47" fillId="7" borderId="34" xfId="0" applyNumberFormat="1" applyFont="1" applyFill="1" applyBorder="1" applyAlignment="1" applyProtection="1">
      <alignment horizontal="center" vertical="center" shrinkToFit="1"/>
    </xf>
    <xf numFmtId="0" fontId="44" fillId="0" borderId="0" xfId="0" applyFont="1" applyFill="1" applyProtection="1"/>
    <xf numFmtId="0" fontId="0" fillId="0" borderId="27" xfId="0" applyFill="1" applyBorder="1" applyProtection="1"/>
    <xf numFmtId="0" fontId="41" fillId="0" borderId="20" xfId="0" applyFont="1" applyBorder="1" applyAlignment="1" applyProtection="1">
      <alignment vertical="center" wrapText="1"/>
    </xf>
    <xf numFmtId="0" fontId="41" fillId="0" borderId="20" xfId="0" applyFont="1" applyBorder="1" applyAlignment="1" applyProtection="1">
      <alignment horizontal="left" vertical="center" wrapText="1"/>
    </xf>
    <xf numFmtId="0" fontId="41" fillId="0" borderId="35" xfId="0" applyFont="1" applyBorder="1" applyAlignment="1" applyProtection="1">
      <alignment vertical="center"/>
    </xf>
    <xf numFmtId="3" fontId="47" fillId="7" borderId="36" xfId="0" applyNumberFormat="1" applyFont="1" applyFill="1" applyBorder="1" applyAlignment="1" applyProtection="1">
      <alignment horizontal="right" vertical="center" indent="1" shrinkToFit="1"/>
    </xf>
    <xf numFmtId="3" fontId="47" fillId="7" borderId="36" xfId="0" applyNumberFormat="1" applyFont="1" applyFill="1" applyBorder="1" applyAlignment="1" applyProtection="1">
      <alignment horizontal="center" vertical="center" shrinkToFit="1"/>
    </xf>
    <xf numFmtId="4" fontId="47" fillId="7" borderId="37" xfId="0" applyNumberFormat="1" applyFont="1" applyFill="1" applyBorder="1" applyProtection="1"/>
    <xf numFmtId="0" fontId="57" fillId="0" borderId="38" xfId="0" applyFont="1" applyBorder="1" applyAlignment="1" applyProtection="1">
      <alignment vertical="center"/>
    </xf>
    <xf numFmtId="3" fontId="58" fillId="7" borderId="39" xfId="0" applyNumberFormat="1" applyFont="1" applyFill="1" applyBorder="1" applyAlignment="1" applyProtection="1">
      <alignment horizontal="right" vertical="center" indent="1" shrinkToFit="1"/>
    </xf>
    <xf numFmtId="3" fontId="58" fillId="7" borderId="39" xfId="0" applyNumberFormat="1" applyFont="1" applyFill="1" applyBorder="1" applyAlignment="1" applyProtection="1">
      <alignment horizontal="center" vertical="center" shrinkToFit="1"/>
    </xf>
    <xf numFmtId="3" fontId="58" fillId="7" borderId="40" xfId="0" applyNumberFormat="1" applyFont="1" applyFill="1" applyBorder="1" applyAlignment="1" applyProtection="1">
      <alignment vertical="center" shrinkToFit="1"/>
    </xf>
    <xf numFmtId="3" fontId="58" fillId="7" borderId="41" xfId="0" applyNumberFormat="1" applyFont="1" applyFill="1" applyBorder="1" applyAlignment="1" applyProtection="1">
      <alignment vertical="center" shrinkToFit="1"/>
    </xf>
    <xf numFmtId="0" fontId="60" fillId="0" borderId="28" xfId="0" applyFont="1" applyFill="1" applyBorder="1" applyProtection="1"/>
    <xf numFmtId="0" fontId="60" fillId="0" borderId="3" xfId="0" applyFont="1" applyFill="1" applyBorder="1" applyProtection="1"/>
    <xf numFmtId="0" fontId="60" fillId="0" borderId="0" xfId="0" applyFont="1" applyBorder="1" applyProtection="1"/>
    <xf numFmtId="0" fontId="57" fillId="0" borderId="21" xfId="0" applyFont="1" applyBorder="1" applyAlignment="1" applyProtection="1">
      <alignment horizontal="left" vertical="center"/>
    </xf>
    <xf numFmtId="3" fontId="58" fillId="7" borderId="22" xfId="0" applyNumberFormat="1" applyFont="1" applyFill="1" applyBorder="1" applyAlignment="1" applyProtection="1">
      <alignment horizontal="right" vertical="center" indent="1" shrinkToFit="1"/>
    </xf>
    <xf numFmtId="3" fontId="58" fillId="7" borderId="22" xfId="0" applyNumberFormat="1" applyFont="1" applyFill="1" applyBorder="1" applyAlignment="1" applyProtection="1">
      <alignment horizontal="center" vertical="center" shrinkToFit="1"/>
    </xf>
    <xf numFmtId="3" fontId="58" fillId="0" borderId="0" xfId="0" applyNumberFormat="1" applyFont="1" applyFill="1" applyBorder="1" applyProtection="1"/>
    <xf numFmtId="0" fontId="34" fillId="0" borderId="0" xfId="0" applyFont="1" applyBorder="1" applyAlignment="1">
      <alignment vertical="center"/>
    </xf>
    <xf numFmtId="0" fontId="35" fillId="0" borderId="0" xfId="0" applyFont="1" applyAlignment="1">
      <alignment vertical="center"/>
    </xf>
    <xf numFmtId="0" fontId="36" fillId="0" borderId="0" xfId="0" applyFont="1" applyBorder="1"/>
    <xf numFmtId="0" fontId="38" fillId="0" borderId="0" xfId="0" applyFont="1" applyBorder="1"/>
    <xf numFmtId="0" fontId="37" fillId="0" borderId="0" xfId="0" applyFont="1" applyBorder="1" applyAlignment="1">
      <alignment vertical="center"/>
    </xf>
    <xf numFmtId="0" fontId="37" fillId="0" borderId="0" xfId="0" applyFont="1" applyBorder="1" applyAlignment="1">
      <alignment horizontal="right" vertical="center"/>
    </xf>
    <xf numFmtId="3" fontId="37" fillId="0" borderId="0" xfId="0" applyNumberFormat="1" applyFont="1" applyBorder="1" applyAlignment="1">
      <alignment horizontal="right" vertical="center"/>
    </xf>
    <xf numFmtId="0" fontId="0" fillId="0" borderId="0" xfId="0" applyBorder="1"/>
    <xf numFmtId="0" fontId="40" fillId="0" borderId="1" xfId="0" applyFont="1" applyBorder="1" applyAlignment="1">
      <alignment horizontal="center" vertical="center" wrapText="1"/>
    </xf>
    <xf numFmtId="4" fontId="47" fillId="7" borderId="16" xfId="0" applyNumberFormat="1" applyFont="1" applyFill="1" applyBorder="1"/>
    <xf numFmtId="4" fontId="47" fillId="7" borderId="15" xfId="0" applyNumberFormat="1" applyFont="1" applyFill="1" applyBorder="1"/>
    <xf numFmtId="3" fontId="47" fillId="2" borderId="36" xfId="0" applyNumberFormat="1" applyFont="1" applyFill="1" applyBorder="1" applyAlignment="1" applyProtection="1">
      <alignment horizontal="right" vertical="center" indent="1" shrinkToFit="1"/>
      <protection locked="0"/>
    </xf>
    <xf numFmtId="4" fontId="47" fillId="7" borderId="26" xfId="0" applyNumberFormat="1" applyFont="1" applyFill="1" applyBorder="1"/>
    <xf numFmtId="3" fontId="58" fillId="7" borderId="42" xfId="0" applyNumberFormat="1" applyFont="1" applyFill="1" applyBorder="1" applyAlignment="1" applyProtection="1">
      <alignment vertical="center" shrinkToFit="1"/>
    </xf>
    <xf numFmtId="4" fontId="59" fillId="7" borderId="43" xfId="0" applyNumberFormat="1" applyFont="1" applyFill="1" applyBorder="1"/>
    <xf numFmtId="0" fontId="44" fillId="0" borderId="0" xfId="0" applyFont="1" applyFill="1"/>
    <xf numFmtId="0" fontId="0" fillId="0" borderId="27" xfId="0" applyFill="1" applyBorder="1"/>
    <xf numFmtId="0" fontId="60" fillId="0" borderId="28" xfId="0" applyFont="1" applyFill="1" applyBorder="1"/>
    <xf numFmtId="0" fontId="60" fillId="0" borderId="3" xfId="0" applyFont="1" applyFill="1" applyBorder="1"/>
    <xf numFmtId="0" fontId="60" fillId="0" borderId="0" xfId="0" applyFont="1" applyBorder="1"/>
    <xf numFmtId="0" fontId="0" fillId="0" borderId="0" xfId="0" applyFill="1" applyBorder="1"/>
    <xf numFmtId="3" fontId="58" fillId="0" borderId="0" xfId="0" applyNumberFormat="1" applyFont="1" applyFill="1" applyBorder="1"/>
    <xf numFmtId="0" fontId="9" fillId="0" borderId="0" xfId="0" applyFont="1"/>
    <xf numFmtId="0" fontId="62" fillId="0" borderId="0" xfId="0" applyFont="1"/>
    <xf numFmtId="0" fontId="0" fillId="0" borderId="1" xfId="0" applyFill="1" applyBorder="1" applyProtection="1">
      <protection locked="0"/>
    </xf>
    <xf numFmtId="0" fontId="0" fillId="0" borderId="14" xfId="0" applyBorder="1" applyProtection="1">
      <protection locked="0"/>
    </xf>
    <xf numFmtId="49" fontId="0" fillId="0" borderId="1" xfId="0" applyNumberFormat="1" applyBorder="1" applyProtection="1">
      <protection locked="0"/>
    </xf>
    <xf numFmtId="0" fontId="0" fillId="0" borderId="1" xfId="0" applyBorder="1" applyProtection="1">
      <protection locked="0"/>
    </xf>
    <xf numFmtId="0" fontId="4" fillId="0" borderId="0" xfId="12"/>
    <xf numFmtId="0" fontId="0" fillId="0" borderId="0" xfId="12" applyFont="1" applyProtection="1"/>
    <xf numFmtId="0" fontId="10" fillId="0" borderId="0" xfId="12" applyFont="1" applyProtection="1"/>
    <xf numFmtId="0" fontId="47" fillId="0" borderId="0" xfId="11" applyFont="1" applyAlignment="1">
      <alignment vertical="center"/>
    </xf>
    <xf numFmtId="0" fontId="63" fillId="6" borderId="39" xfId="11" applyFont="1" applyFill="1" applyBorder="1" applyAlignment="1">
      <alignment horizontal="center" vertical="center" wrapText="1"/>
    </xf>
    <xf numFmtId="0" fontId="44" fillId="0" borderId="0" xfId="0" applyFont="1" applyFill="1" applyBorder="1" applyAlignment="1" applyProtection="1">
      <alignment vertical="center"/>
    </xf>
    <xf numFmtId="0" fontId="64" fillId="0" borderId="0" xfId="11" applyFont="1" applyAlignment="1">
      <alignment vertical="center"/>
    </xf>
    <xf numFmtId="0" fontId="47" fillId="0" borderId="0" xfId="11" applyFont="1" applyBorder="1" applyAlignment="1" applyProtection="1">
      <alignment vertical="center"/>
    </xf>
    <xf numFmtId="0" fontId="44" fillId="6" borderId="31" xfId="11" applyFont="1" applyFill="1" applyBorder="1" applyAlignment="1">
      <alignment horizontal="center" vertical="center" wrapText="1"/>
    </xf>
    <xf numFmtId="0" fontId="44" fillId="6" borderId="32" xfId="11" applyFont="1" applyFill="1" applyBorder="1" applyAlignment="1">
      <alignment horizontal="center" vertical="center" wrapText="1"/>
    </xf>
    <xf numFmtId="0" fontId="47" fillId="0" borderId="0" xfId="11" applyFont="1" applyFill="1" applyBorder="1" applyAlignment="1">
      <alignment horizontal="center" vertical="center"/>
    </xf>
    <xf numFmtId="0" fontId="44" fillId="0" borderId="33" xfId="11" applyFont="1" applyBorder="1" applyAlignment="1">
      <alignment vertical="center"/>
    </xf>
    <xf numFmtId="0" fontId="44" fillId="0" borderId="0" xfId="11" applyFont="1" applyBorder="1" applyAlignment="1">
      <alignment vertical="center"/>
    </xf>
    <xf numFmtId="0" fontId="44" fillId="0" borderId="26" xfId="11" applyFont="1" applyBorder="1" applyAlignment="1">
      <alignment vertical="center"/>
    </xf>
    <xf numFmtId="3" fontId="65" fillId="2" borderId="27" xfId="0" applyNumberFormat="1" applyFont="1" applyFill="1" applyBorder="1" applyAlignment="1" applyProtection="1">
      <alignment horizontal="right" vertical="center" indent="1" shrinkToFit="1"/>
      <protection locked="0"/>
    </xf>
    <xf numFmtId="3" fontId="65" fillId="2" borderId="18" xfId="0" applyNumberFormat="1" applyFont="1" applyFill="1" applyBorder="1" applyAlignment="1" applyProtection="1">
      <alignment horizontal="right" vertical="center" indent="1" shrinkToFit="1"/>
      <protection locked="0"/>
    </xf>
    <xf numFmtId="0" fontId="47" fillId="0" borderId="0" xfId="11" applyFont="1" applyFill="1" applyBorder="1" applyAlignment="1">
      <alignment vertical="center"/>
    </xf>
    <xf numFmtId="0" fontId="44" fillId="0" borderId="17" xfId="11" applyFont="1" applyBorder="1" applyAlignment="1">
      <alignment vertical="center"/>
    </xf>
    <xf numFmtId="0" fontId="44" fillId="0" borderId="7" xfId="11" applyFont="1" applyBorder="1" applyAlignment="1">
      <alignment vertical="center"/>
    </xf>
    <xf numFmtId="0" fontId="44" fillId="0" borderId="16" xfId="11" applyFont="1" applyBorder="1" applyAlignment="1">
      <alignment vertical="center"/>
    </xf>
    <xf numFmtId="0" fontId="44" fillId="0" borderId="35" xfId="11" applyFont="1" applyBorder="1" applyAlignment="1">
      <alignment vertical="center"/>
    </xf>
    <xf numFmtId="0" fontId="44" fillId="0" borderId="44" xfId="11" applyFont="1" applyBorder="1" applyAlignment="1">
      <alignment vertical="center"/>
    </xf>
    <xf numFmtId="3" fontId="65" fillId="2" borderId="1" xfId="0" applyNumberFormat="1" applyFont="1" applyFill="1" applyBorder="1" applyAlignment="1" applyProtection="1">
      <alignment horizontal="right" vertical="center" indent="1" shrinkToFit="1"/>
      <protection locked="0"/>
    </xf>
    <xf numFmtId="0" fontId="44" fillId="0" borderId="45" xfId="11" applyFont="1" applyBorder="1" applyAlignment="1">
      <alignment vertical="center"/>
    </xf>
    <xf numFmtId="3" fontId="65" fillId="2" borderId="46" xfId="0" applyNumberFormat="1" applyFont="1" applyFill="1" applyBorder="1" applyAlignment="1" applyProtection="1">
      <alignment horizontal="right" vertical="center" indent="1" shrinkToFit="1"/>
      <protection locked="0"/>
    </xf>
    <xf numFmtId="3" fontId="65" fillId="2" borderId="25" xfId="0" applyNumberFormat="1" applyFont="1" applyFill="1" applyBorder="1" applyAlignment="1" applyProtection="1">
      <alignment horizontal="right" vertical="center" indent="1" shrinkToFit="1"/>
      <protection locked="0"/>
    </xf>
    <xf numFmtId="0" fontId="44" fillId="0" borderId="28" xfId="11" applyFont="1" applyBorder="1" applyAlignment="1">
      <alignment vertical="center"/>
    </xf>
    <xf numFmtId="0" fontId="44" fillId="0" borderId="3" xfId="11" applyFont="1" applyBorder="1" applyAlignment="1">
      <alignment vertical="center"/>
    </xf>
    <xf numFmtId="0" fontId="44" fillId="0" borderId="47" xfId="11" applyFont="1" applyBorder="1" applyAlignment="1">
      <alignment vertical="center"/>
    </xf>
    <xf numFmtId="0" fontId="47" fillId="0" borderId="0" xfId="11" applyFont="1" applyBorder="1" applyAlignment="1">
      <alignment vertical="center"/>
    </xf>
    <xf numFmtId="0" fontId="51" fillId="6" borderId="30" xfId="11" applyFont="1" applyFill="1" applyBorder="1" applyAlignment="1">
      <alignment horizontal="center" vertical="center" wrapText="1"/>
    </xf>
    <xf numFmtId="0" fontId="47" fillId="6" borderId="31" xfId="11" applyFont="1" applyFill="1" applyBorder="1" applyAlignment="1">
      <alignment horizontal="center" vertical="center" wrapText="1"/>
    </xf>
    <xf numFmtId="0" fontId="47" fillId="6" borderId="31" xfId="11" applyFont="1" applyFill="1" applyBorder="1" applyAlignment="1">
      <alignment horizontal="center" vertical="center"/>
    </xf>
    <xf numFmtId="0" fontId="47" fillId="6" borderId="43" xfId="11" applyFont="1" applyFill="1" applyBorder="1" applyAlignment="1">
      <alignment horizontal="center" vertical="center" wrapText="1"/>
    </xf>
    <xf numFmtId="3" fontId="47" fillId="0" borderId="1" xfId="11" applyNumberFormat="1" applyFont="1" applyBorder="1" applyAlignment="1">
      <alignment horizontal="center" vertical="center" shrinkToFit="1"/>
    </xf>
    <xf numFmtId="3" fontId="44" fillId="0" borderId="0" xfId="0" applyNumberFormat="1" applyFont="1" applyFill="1" applyBorder="1" applyAlignment="1" applyProtection="1">
      <alignment vertical="center"/>
    </xf>
    <xf numFmtId="0" fontId="47" fillId="0" borderId="48" xfId="11" applyFont="1" applyBorder="1" applyAlignment="1">
      <alignment horizontal="center" vertical="center"/>
    </xf>
    <xf numFmtId="0" fontId="47" fillId="0" borderId="15" xfId="11" applyFont="1" applyBorder="1" applyAlignment="1">
      <alignment horizontal="center" vertical="center"/>
    </xf>
    <xf numFmtId="3" fontId="65" fillId="2" borderId="15" xfId="0" applyNumberFormat="1" applyFont="1" applyFill="1" applyBorder="1" applyAlignment="1" applyProtection="1">
      <alignment horizontal="right" vertical="center" indent="1" shrinkToFit="1"/>
      <protection locked="0"/>
    </xf>
    <xf numFmtId="3" fontId="65" fillId="0" borderId="0" xfId="0" applyNumberFormat="1" applyFont="1" applyFill="1" applyBorder="1" applyAlignment="1" applyProtection="1">
      <alignment horizontal="right" vertical="center" indent="1" shrinkToFit="1"/>
    </xf>
    <xf numFmtId="0" fontId="66" fillId="6" borderId="38" xfId="11" applyFont="1" applyFill="1" applyBorder="1" applyAlignment="1">
      <alignment horizontal="center" vertical="center" wrapText="1"/>
    </xf>
    <xf numFmtId="0" fontId="66" fillId="6" borderId="31" xfId="11" applyFont="1" applyFill="1" applyBorder="1" applyAlignment="1">
      <alignment horizontal="center" vertical="center" wrapText="1"/>
    </xf>
    <xf numFmtId="0" fontId="66" fillId="6" borderId="43" xfId="11" applyFont="1" applyFill="1" applyBorder="1" applyAlignment="1">
      <alignment horizontal="center" vertical="center" wrapText="1"/>
    </xf>
    <xf numFmtId="3" fontId="65" fillId="2" borderId="49" xfId="0" applyNumberFormat="1" applyFont="1" applyFill="1" applyBorder="1" applyAlignment="1" applyProtection="1">
      <alignment horizontal="right" vertical="center" indent="1" shrinkToFit="1"/>
      <protection locked="0"/>
    </xf>
    <xf numFmtId="3" fontId="65" fillId="2" borderId="42" xfId="0" applyNumberFormat="1" applyFont="1" applyFill="1" applyBorder="1" applyAlignment="1" applyProtection="1">
      <alignment horizontal="right" vertical="center" indent="1" shrinkToFit="1"/>
      <protection locked="0"/>
    </xf>
    <xf numFmtId="0" fontId="47" fillId="0" borderId="0" xfId="11" applyFont="1" applyFill="1" applyBorder="1" applyAlignment="1">
      <alignment horizontal="left" vertical="center" wrapText="1"/>
    </xf>
    <xf numFmtId="0" fontId="47" fillId="0" borderId="0" xfId="11" applyFont="1" applyAlignment="1" applyProtection="1">
      <alignment vertical="center"/>
    </xf>
    <xf numFmtId="0" fontId="47" fillId="0" borderId="0" xfId="11" applyFont="1" applyFill="1" applyBorder="1" applyAlignment="1" applyProtection="1">
      <alignment horizontal="center" vertical="center" wrapText="1"/>
    </xf>
    <xf numFmtId="3" fontId="65" fillId="2" borderId="19" xfId="0" applyNumberFormat="1" applyFont="1" applyFill="1" applyBorder="1" applyAlignment="1" applyProtection="1">
      <alignment horizontal="right" vertical="center" indent="1" shrinkToFit="1"/>
      <protection locked="0"/>
    </xf>
    <xf numFmtId="3" fontId="65" fillId="2" borderId="29" xfId="0" applyNumberFormat="1" applyFont="1" applyFill="1" applyBorder="1" applyAlignment="1" applyProtection="1">
      <alignment horizontal="right" vertical="center" indent="1" shrinkToFit="1"/>
      <protection locked="0"/>
    </xf>
    <xf numFmtId="0" fontId="9" fillId="0" borderId="0" xfId="0" applyFont="1" applyAlignment="1" applyProtection="1">
      <alignment vertical="center"/>
    </xf>
    <xf numFmtId="0" fontId="9" fillId="0" borderId="0" xfId="0" applyFont="1" applyProtection="1"/>
    <xf numFmtId="0" fontId="0" fillId="0" borderId="0" xfId="0" applyAlignment="1" applyProtection="1">
      <alignment vertical="center" wrapText="1"/>
    </xf>
    <xf numFmtId="0" fontId="18" fillId="0" borderId="0" xfId="0" applyFont="1" applyAlignment="1" applyProtection="1">
      <alignment vertical="center"/>
    </xf>
    <xf numFmtId="0" fontId="18" fillId="0" borderId="0" xfId="0" applyFont="1" applyProtection="1"/>
    <xf numFmtId="0" fontId="38" fillId="0" borderId="0" xfId="0" applyFont="1" applyFill="1" applyAlignment="1" applyProtection="1">
      <alignment vertical="center"/>
    </xf>
    <xf numFmtId="168" fontId="62" fillId="0" borderId="50" xfId="7" applyNumberFormat="1" applyFont="1" applyFill="1" applyBorder="1" applyAlignment="1" applyProtection="1">
      <alignment vertical="center"/>
    </xf>
    <xf numFmtId="3" fontId="67" fillId="0" borderId="0" xfId="7" applyNumberFormat="1" applyFont="1" applyFill="1" applyBorder="1" applyAlignment="1" applyProtection="1">
      <alignment horizontal="right" vertical="center"/>
    </xf>
    <xf numFmtId="3" fontId="67" fillId="0" borderId="0" xfId="7" applyNumberFormat="1" applyFont="1" applyFill="1" applyBorder="1" applyAlignment="1" applyProtection="1">
      <alignment horizontal="right"/>
    </xf>
    <xf numFmtId="168" fontId="67" fillId="0" borderId="51" xfId="7" applyNumberFormat="1" applyFont="1" applyFill="1" applyBorder="1" applyAlignment="1" applyProtection="1">
      <alignment vertical="center"/>
    </xf>
    <xf numFmtId="3" fontId="67" fillId="2" borderId="52" xfId="7" applyNumberFormat="1" applyFont="1" applyFill="1" applyBorder="1" applyAlignment="1" applyProtection="1">
      <alignment horizontal="right" vertical="center"/>
      <protection locked="0"/>
    </xf>
    <xf numFmtId="0" fontId="18" fillId="0" borderId="27" xfId="0" applyFont="1" applyBorder="1" applyAlignment="1" applyProtection="1">
      <alignment vertical="center"/>
    </xf>
    <xf numFmtId="3" fontId="67" fillId="2" borderId="53" xfId="7" applyNumberFormat="1" applyFont="1" applyFill="1" applyBorder="1" applyAlignment="1" applyProtection="1">
      <alignment horizontal="right" vertical="center"/>
      <protection locked="0"/>
    </xf>
    <xf numFmtId="0" fontId="18" fillId="0" borderId="54" xfId="0" applyFont="1" applyBorder="1" applyAlignment="1" applyProtection="1">
      <alignment vertical="center"/>
    </xf>
    <xf numFmtId="3" fontId="67" fillId="2" borderId="55" xfId="7" applyNumberFormat="1" applyFont="1" applyFill="1" applyBorder="1" applyAlignment="1" applyProtection="1">
      <alignment horizontal="right" vertical="center"/>
      <protection locked="0"/>
    </xf>
    <xf numFmtId="168" fontId="67" fillId="9" borderId="56" xfId="7" applyNumberFormat="1" applyFont="1" applyFill="1" applyBorder="1" applyAlignment="1" applyProtection="1">
      <alignment vertical="center"/>
    </xf>
    <xf numFmtId="3" fontId="67" fillId="9" borderId="57" xfId="7" applyNumberFormat="1" applyFont="1" applyFill="1" applyBorder="1" applyAlignment="1" applyProtection="1">
      <alignment horizontal="right" vertical="center"/>
    </xf>
    <xf numFmtId="3" fontId="67" fillId="9" borderId="58" xfId="7" applyNumberFormat="1" applyFont="1" applyFill="1" applyBorder="1" applyAlignment="1" applyProtection="1">
      <alignment horizontal="right" vertical="center"/>
    </xf>
    <xf numFmtId="0" fontId="18" fillId="0" borderId="59" xfId="0" applyFont="1" applyBorder="1" applyAlignment="1" applyProtection="1">
      <alignment vertical="center"/>
    </xf>
    <xf numFmtId="3" fontId="67" fillId="2" borderId="60" xfId="7" applyNumberFormat="1" applyFont="1" applyFill="1" applyBorder="1" applyAlignment="1" applyProtection="1">
      <alignment horizontal="right" vertical="center"/>
      <protection locked="0"/>
    </xf>
    <xf numFmtId="0" fontId="18" fillId="0" borderId="0" xfId="0" applyFont="1" applyFill="1" applyProtection="1"/>
    <xf numFmtId="0" fontId="68" fillId="10" borderId="61" xfId="0" applyFont="1" applyFill="1" applyBorder="1" applyAlignment="1" applyProtection="1">
      <alignment vertical="center"/>
    </xf>
    <xf numFmtId="3" fontId="67" fillId="10" borderId="55" xfId="7" applyNumberFormat="1" applyFont="1" applyFill="1" applyBorder="1" applyAlignment="1" applyProtection="1">
      <alignment horizontal="right" vertical="center"/>
      <protection locked="0"/>
    </xf>
    <xf numFmtId="0" fontId="68" fillId="10" borderId="62" xfId="0" applyFont="1" applyFill="1" applyBorder="1" applyAlignment="1" applyProtection="1">
      <alignment vertical="center"/>
    </xf>
    <xf numFmtId="0" fontId="67" fillId="9" borderId="56" xfId="0" applyFont="1" applyFill="1" applyBorder="1" applyAlignment="1" applyProtection="1">
      <alignment vertical="center"/>
    </xf>
    <xf numFmtId="3" fontId="67" fillId="9" borderId="60" xfId="7" applyNumberFormat="1" applyFont="1" applyFill="1" applyBorder="1" applyAlignment="1" applyProtection="1">
      <alignment horizontal="right" vertical="center"/>
    </xf>
    <xf numFmtId="0" fontId="30" fillId="0" borderId="0" xfId="0" applyFont="1" applyFill="1" applyProtection="1"/>
    <xf numFmtId="0" fontId="30" fillId="0" borderId="0" xfId="0" applyFont="1" applyProtection="1"/>
    <xf numFmtId="0" fontId="18" fillId="0" borderId="63" xfId="0" applyFont="1" applyBorder="1" applyAlignment="1" applyProtection="1">
      <alignment vertical="center"/>
    </xf>
    <xf numFmtId="3" fontId="67" fillId="9" borderId="55" xfId="7" applyNumberFormat="1" applyFont="1" applyFill="1" applyBorder="1" applyAlignment="1" applyProtection="1">
      <alignment horizontal="right" vertical="center"/>
    </xf>
    <xf numFmtId="0" fontId="18" fillId="0" borderId="37" xfId="0" applyFont="1" applyBorder="1" applyAlignment="1" applyProtection="1">
      <alignment vertical="center"/>
    </xf>
    <xf numFmtId="0" fontId="18" fillId="0" borderId="64" xfId="0" applyFont="1" applyBorder="1" applyAlignment="1" applyProtection="1">
      <alignment vertical="center"/>
    </xf>
    <xf numFmtId="0" fontId="18" fillId="0" borderId="15" xfId="0" applyFont="1" applyBorder="1" applyAlignment="1" applyProtection="1">
      <alignment vertical="center"/>
    </xf>
    <xf numFmtId="0" fontId="18" fillId="0" borderId="65" xfId="0" applyFont="1" applyBorder="1" applyAlignment="1" applyProtection="1">
      <alignment vertical="center"/>
    </xf>
    <xf numFmtId="0" fontId="18" fillId="0" borderId="66" xfId="0" applyFont="1" applyBorder="1" applyAlignment="1" applyProtection="1">
      <alignment vertical="center"/>
    </xf>
    <xf numFmtId="0" fontId="18" fillId="0" borderId="67" xfId="0" applyFont="1" applyBorder="1" applyAlignment="1" applyProtection="1">
      <alignment vertical="center"/>
    </xf>
    <xf numFmtId="168" fontId="69" fillId="9" borderId="58" xfId="7" applyNumberFormat="1" applyFont="1" applyFill="1" applyBorder="1" applyAlignment="1" applyProtection="1">
      <alignment vertical="center"/>
    </xf>
    <xf numFmtId="0" fontId="67" fillId="9" borderId="59" xfId="0" applyFont="1" applyFill="1" applyBorder="1" applyAlignment="1" applyProtection="1">
      <alignment vertical="center"/>
    </xf>
    <xf numFmtId="168" fontId="67" fillId="9" borderId="68" xfId="7" applyNumberFormat="1" applyFont="1" applyFill="1" applyBorder="1" applyAlignment="1" applyProtection="1">
      <alignment vertical="center"/>
    </xf>
    <xf numFmtId="3" fontId="67" fillId="9" borderId="68" xfId="7" applyNumberFormat="1" applyFont="1" applyFill="1" applyBorder="1" applyAlignment="1" applyProtection="1">
      <alignment horizontal="right" vertical="center"/>
    </xf>
    <xf numFmtId="0" fontId="18" fillId="0" borderId="0" xfId="0" applyFont="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Protection="1"/>
    <xf numFmtId="0" fontId="18" fillId="0" borderId="1" xfId="0" applyFont="1" applyBorder="1" applyAlignment="1" applyProtection="1">
      <alignment vertical="center"/>
    </xf>
    <xf numFmtId="0" fontId="18" fillId="2" borderId="1" xfId="0" applyFont="1" applyFill="1" applyBorder="1" applyAlignment="1" applyProtection="1">
      <alignment vertical="center"/>
      <protection locked="0"/>
    </xf>
    <xf numFmtId="0" fontId="32" fillId="0" borderId="0" xfId="0" applyFont="1" applyAlignment="1" applyProtection="1">
      <alignment horizontal="right" vertical="center"/>
    </xf>
    <xf numFmtId="0" fontId="32" fillId="0" borderId="0" xfId="0" applyFont="1" applyAlignment="1" applyProtection="1">
      <alignment horizontal="right"/>
    </xf>
    <xf numFmtId="0" fontId="16" fillId="0" borderId="0" xfId="0" applyFont="1" applyBorder="1" applyAlignment="1" applyProtection="1">
      <alignment vertical="center"/>
    </xf>
    <xf numFmtId="0" fontId="16" fillId="0" borderId="0" xfId="0" applyFont="1" applyBorder="1" applyProtection="1"/>
    <xf numFmtId="0" fontId="4" fillId="0" borderId="0" xfId="12" applyAlignment="1">
      <alignment wrapText="1"/>
    </xf>
    <xf numFmtId="0" fontId="75" fillId="0" borderId="0" xfId="0" applyFont="1"/>
    <xf numFmtId="0" fontId="17" fillId="0" borderId="0" xfId="0" applyFont="1" applyAlignment="1" applyProtection="1">
      <alignment vertical="center" wrapText="1"/>
    </xf>
    <xf numFmtId="0" fontId="59" fillId="0" borderId="0" xfId="11" applyFont="1" applyAlignment="1">
      <alignment horizontal="right" vertical="center"/>
    </xf>
    <xf numFmtId="0" fontId="7" fillId="0" borderId="0" xfId="0" applyFont="1" applyFill="1" applyBorder="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Fill="1" applyBorder="1" applyAlignment="1">
      <alignment horizontal="center" vertical="center"/>
    </xf>
    <xf numFmtId="0" fontId="12" fillId="16" borderId="1" xfId="5" applyNumberFormat="1" applyFont="1" applyFill="1" applyBorder="1" applyAlignment="1" applyProtection="1">
      <alignment horizontal="center" vertical="center"/>
    </xf>
    <xf numFmtId="0" fontId="10" fillId="0" borderId="0" xfId="0" applyFont="1" applyAlignment="1" applyProtection="1">
      <alignment horizontal="right" vertical="center"/>
      <protection locked="0"/>
    </xf>
    <xf numFmtId="0" fontId="10" fillId="14" borderId="0" xfId="0" applyFont="1" applyFill="1" applyAlignment="1" applyProtection="1">
      <alignment horizontal="right" vertical="center"/>
      <protection locked="0"/>
    </xf>
    <xf numFmtId="0" fontId="77" fillId="0" borderId="0" xfId="0" applyFont="1" applyProtection="1"/>
    <xf numFmtId="0" fontId="77" fillId="0" borderId="0" xfId="0" applyFont="1" applyProtection="1">
      <protection locked="0"/>
    </xf>
    <xf numFmtId="0" fontId="10" fillId="0" borderId="0" xfId="0" applyFont="1" applyAlignment="1">
      <alignment horizontal="center" vertical="center"/>
    </xf>
    <xf numFmtId="0" fontId="10" fillId="17" borderId="0" xfId="0" applyFont="1" applyFill="1" applyAlignment="1">
      <alignment horizontal="center" vertical="center"/>
    </xf>
    <xf numFmtId="167" fontId="0" fillId="18" borderId="2" xfId="0" applyNumberFormat="1" applyFont="1" applyFill="1" applyBorder="1" applyProtection="1"/>
    <xf numFmtId="0" fontId="0" fillId="19" borderId="4" xfId="0" applyFont="1" applyFill="1" applyBorder="1" applyAlignment="1" applyProtection="1">
      <alignment horizontal="center"/>
    </xf>
    <xf numFmtId="0" fontId="0" fillId="19" borderId="5" xfId="0" applyFont="1" applyFill="1" applyBorder="1" applyAlignment="1" applyProtection="1">
      <alignment horizontal="center" vertical="center" wrapText="1"/>
    </xf>
    <xf numFmtId="0" fontId="15" fillId="0" borderId="0" xfId="0" applyFont="1" applyBorder="1" applyAlignment="1" applyProtection="1">
      <alignment horizontal="left" vertical="center" wrapText="1"/>
    </xf>
    <xf numFmtId="0" fontId="79" fillId="0" borderId="0" xfId="12" applyFont="1"/>
    <xf numFmtId="0" fontId="80" fillId="0" borderId="0" xfId="12" applyFont="1"/>
    <xf numFmtId="0" fontId="15" fillId="0" borderId="0" xfId="12" applyFont="1" applyAlignment="1" applyProtection="1">
      <alignment horizontal="right" vertical="center"/>
    </xf>
    <xf numFmtId="0" fontId="72" fillId="0" borderId="0" xfId="12" applyFont="1" applyProtection="1"/>
    <xf numFmtId="0" fontId="10" fillId="0" borderId="0" xfId="12" applyFont="1" applyAlignment="1" applyProtection="1">
      <alignment vertical="center"/>
    </xf>
    <xf numFmtId="0" fontId="11" fillId="0" borderId="0" xfId="12" applyFont="1" applyAlignment="1" applyProtection="1">
      <alignment vertical="center"/>
    </xf>
    <xf numFmtId="0" fontId="31" fillId="0" borderId="0" xfId="12" applyFont="1" applyAlignment="1" applyProtection="1">
      <alignment horizontal="left" vertical="center"/>
    </xf>
    <xf numFmtId="0" fontId="11" fillId="0" borderId="0" xfId="12" applyFont="1" applyBorder="1" applyAlignment="1" applyProtection="1">
      <alignment vertical="center"/>
    </xf>
    <xf numFmtId="0" fontId="11" fillId="0" borderId="0" xfId="12" applyFont="1" applyFill="1" applyBorder="1" applyAlignment="1" applyProtection="1">
      <alignment horizontal="center" vertical="center"/>
    </xf>
    <xf numFmtId="0" fontId="11" fillId="0" borderId="0" xfId="12" applyFont="1" applyFill="1" applyAlignment="1" applyProtection="1">
      <alignment vertical="center"/>
    </xf>
    <xf numFmtId="0" fontId="81" fillId="0" borderId="0" xfId="12" applyFont="1" applyFill="1" applyAlignment="1">
      <alignment vertical="center"/>
    </xf>
    <xf numFmtId="0" fontId="11" fillId="0" borderId="0" xfId="12" applyFont="1" applyFill="1" applyBorder="1" applyAlignment="1" applyProtection="1">
      <alignment vertical="center"/>
    </xf>
    <xf numFmtId="0" fontId="82" fillId="0" borderId="0" xfId="12" applyFont="1" applyAlignment="1">
      <alignment horizontal="right" vertical="center"/>
    </xf>
    <xf numFmtId="167" fontId="31" fillId="6" borderId="1" xfId="12" applyNumberFormat="1" applyFont="1" applyFill="1" applyBorder="1" applyAlignment="1" applyProtection="1">
      <alignment horizontal="center" vertical="center" shrinkToFit="1"/>
      <protection locked="0"/>
    </xf>
    <xf numFmtId="0" fontId="15" fillId="0" borderId="0" xfId="12" applyFont="1" applyAlignment="1" applyProtection="1">
      <alignment horizontal="left" indent="2"/>
    </xf>
    <xf numFmtId="0" fontId="81" fillId="0" borderId="0" xfId="12" applyFont="1" applyAlignment="1">
      <alignment horizontal="right" vertical="center"/>
    </xf>
    <xf numFmtId="1" fontId="80" fillId="6" borderId="1" xfId="12" applyNumberFormat="1" applyFont="1" applyFill="1" applyBorder="1" applyAlignment="1" applyProtection="1">
      <alignment horizontal="center" vertical="center"/>
      <protection locked="0"/>
    </xf>
    <xf numFmtId="0" fontId="72" fillId="0" borderId="0" xfId="0" applyFont="1" applyAlignment="1"/>
    <xf numFmtId="0" fontId="80" fillId="0" borderId="0" xfId="12" applyFont="1" applyAlignment="1" applyProtection="1">
      <alignment vertical="center"/>
    </xf>
    <xf numFmtId="0" fontId="26" fillId="0" borderId="26" xfId="12" applyFont="1" applyBorder="1" applyAlignment="1" applyProtection="1">
      <alignment horizontal="right" vertical="center"/>
    </xf>
    <xf numFmtId="0" fontId="72" fillId="0" borderId="0" xfId="12" applyFont="1" applyFill="1" applyBorder="1" applyAlignment="1" applyProtection="1">
      <alignment vertical="center"/>
    </xf>
    <xf numFmtId="0" fontId="83" fillId="0" borderId="0" xfId="12" applyFont="1" applyAlignment="1" applyProtection="1">
      <alignment vertical="center"/>
    </xf>
    <xf numFmtId="0" fontId="84" fillId="0" borderId="1" xfId="12" applyFont="1" applyBorder="1" applyAlignment="1" applyProtection="1">
      <alignment horizontal="center" vertical="center"/>
    </xf>
    <xf numFmtId="0" fontId="76" fillId="0" borderId="1" xfId="12" applyFont="1" applyBorder="1" applyAlignment="1" applyProtection="1">
      <alignment horizontal="center" vertical="center"/>
    </xf>
    <xf numFmtId="0" fontId="76" fillId="0" borderId="1" xfId="12" applyFont="1" applyBorder="1" applyAlignment="1" applyProtection="1">
      <alignment vertical="center"/>
    </xf>
    <xf numFmtId="3" fontId="76" fillId="2" borderId="1" xfId="12" applyNumberFormat="1" applyFont="1" applyFill="1" applyBorder="1" applyAlignment="1" applyProtection="1">
      <alignment horizontal="right" vertical="center" indent="1" shrinkToFit="1"/>
      <protection locked="0"/>
    </xf>
    <xf numFmtId="166" fontId="76" fillId="7" borderId="1" xfId="13" applyNumberFormat="1" applyFont="1" applyFill="1" applyBorder="1" applyAlignment="1" applyProtection="1">
      <alignment horizontal="center" vertical="center" shrinkToFit="1"/>
    </xf>
    <xf numFmtId="3" fontId="76" fillId="7" borderId="1" xfId="12" applyNumberFormat="1" applyFont="1" applyFill="1" applyBorder="1" applyAlignment="1" applyProtection="1">
      <alignment horizontal="right" vertical="center" indent="1" shrinkToFit="1"/>
    </xf>
    <xf numFmtId="166" fontId="76" fillId="7" borderId="1" xfId="12" applyNumberFormat="1" applyFont="1" applyFill="1" applyBorder="1" applyAlignment="1" applyProtection="1">
      <alignment horizontal="center" vertical="center" shrinkToFit="1"/>
    </xf>
    <xf numFmtId="0" fontId="84" fillId="0" borderId="1" xfId="12" applyFont="1" applyFill="1" applyBorder="1" applyAlignment="1" applyProtection="1">
      <alignment horizontal="right" vertical="center" indent="1"/>
    </xf>
    <xf numFmtId="3" fontId="84" fillId="7" borderId="1" xfId="12" applyNumberFormat="1" applyFont="1" applyFill="1" applyBorder="1" applyAlignment="1" applyProtection="1">
      <alignment horizontal="right" vertical="center" indent="1" shrinkToFit="1"/>
    </xf>
    <xf numFmtId="0" fontId="85" fillId="0" borderId="0" xfId="12" applyFont="1" applyFill="1" applyBorder="1" applyAlignment="1" applyProtection="1">
      <alignment vertical="center"/>
    </xf>
    <xf numFmtId="3" fontId="85" fillId="7" borderId="1" xfId="12" applyNumberFormat="1" applyFont="1" applyFill="1" applyBorder="1" applyAlignment="1" applyProtection="1">
      <alignment horizontal="right" vertical="center" indent="1" shrinkToFit="1"/>
    </xf>
    <xf numFmtId="3" fontId="80" fillId="2" borderId="1" xfId="12" applyNumberFormat="1" applyFont="1" applyFill="1" applyBorder="1" applyAlignment="1" applyProtection="1">
      <alignment horizontal="right" vertical="center" indent="1" shrinkToFit="1"/>
      <protection locked="0"/>
    </xf>
    <xf numFmtId="0" fontId="85" fillId="0" borderId="0" xfId="12" applyFont="1" applyFill="1" applyBorder="1" applyAlignment="1" applyProtection="1">
      <alignment horizontal="center" vertical="center"/>
    </xf>
    <xf numFmtId="0" fontId="80" fillId="0" borderId="0" xfId="12" applyFont="1" applyFill="1" applyAlignment="1" applyProtection="1">
      <alignment vertical="center"/>
    </xf>
    <xf numFmtId="166" fontId="84" fillId="7" borderId="1" xfId="12" applyNumberFormat="1" applyFont="1" applyFill="1" applyBorder="1" applyAlignment="1" applyProtection="1">
      <alignment horizontal="center" vertical="center" shrinkToFit="1"/>
    </xf>
    <xf numFmtId="0" fontId="76" fillId="0" borderId="0" xfId="12" applyFont="1" applyAlignment="1" applyProtection="1">
      <alignment vertical="center"/>
    </xf>
    <xf numFmtId="0" fontId="15" fillId="0" borderId="0" xfId="12" applyFont="1" applyAlignment="1" applyProtection="1">
      <alignment vertical="center"/>
    </xf>
    <xf numFmtId="0" fontId="31" fillId="18" borderId="1" xfId="12" applyFont="1" applyFill="1" applyBorder="1" applyAlignment="1" applyProtection="1">
      <alignment horizontal="center" vertical="center" shrinkToFit="1"/>
      <protection locked="0"/>
    </xf>
    <xf numFmtId="0" fontId="15" fillId="18" borderId="1" xfId="12" applyFont="1" applyFill="1" applyBorder="1" applyAlignment="1" applyProtection="1">
      <alignment horizontal="center" vertical="center"/>
      <protection locked="0"/>
    </xf>
    <xf numFmtId="0" fontId="0"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xf>
    <xf numFmtId="14" fontId="15" fillId="0" borderId="78" xfId="7" applyNumberFormat="1" applyFont="1" applyFill="1" applyBorder="1" applyAlignment="1" applyProtection="1">
      <alignment horizontal="center" vertical="center"/>
    </xf>
    <xf numFmtId="0" fontId="16" fillId="0" borderId="77" xfId="0" applyFont="1" applyBorder="1" applyAlignment="1" applyProtection="1">
      <alignment vertical="center"/>
    </xf>
    <xf numFmtId="0" fontId="15" fillId="0" borderId="0" xfId="12" applyFont="1" applyAlignment="1" applyProtection="1">
      <alignment horizontal="center" vertical="center"/>
    </xf>
    <xf numFmtId="0" fontId="80" fillId="0" borderId="0" xfId="12" applyFont="1" applyAlignment="1" applyProtection="1">
      <alignment vertical="center" wrapText="1"/>
    </xf>
    <xf numFmtId="0" fontId="80" fillId="0" borderId="0" xfId="12" applyFont="1" applyAlignment="1" applyProtection="1">
      <alignment wrapText="1"/>
    </xf>
    <xf numFmtId="0" fontId="80" fillId="0" borderId="0" xfId="12" applyFont="1" applyProtection="1"/>
    <xf numFmtId="0" fontId="10" fillId="0" borderId="0" xfId="12" applyFont="1" applyFill="1" applyBorder="1" applyAlignment="1" applyProtection="1">
      <alignment horizontal="right" vertical="center"/>
    </xf>
    <xf numFmtId="0" fontId="26" fillId="2" borderId="1" xfId="12" applyFont="1" applyFill="1" applyBorder="1" applyAlignment="1" applyProtection="1">
      <alignment horizontal="center" vertical="center"/>
    </xf>
    <xf numFmtId="0" fontId="17" fillId="0" borderId="0" xfId="12" applyFont="1" applyAlignment="1" applyProtection="1">
      <alignment vertical="center"/>
    </xf>
    <xf numFmtId="0" fontId="72" fillId="0" borderId="0" xfId="0" applyFont="1"/>
    <xf numFmtId="0" fontId="15" fillId="0" borderId="0" xfId="12" applyFont="1" applyFill="1" applyBorder="1" applyAlignment="1" applyProtection="1">
      <alignment horizontal="center" vertical="center"/>
    </xf>
    <xf numFmtId="0" fontId="73" fillId="0" borderId="0" xfId="12" applyFont="1" applyFill="1" applyBorder="1" applyAlignment="1" applyProtection="1">
      <alignment horizontal="center" vertical="center"/>
    </xf>
    <xf numFmtId="0" fontId="80" fillId="0" borderId="0" xfId="12" applyFont="1" applyAlignment="1" applyProtection="1">
      <alignment horizontal="center" vertical="center"/>
    </xf>
    <xf numFmtId="0" fontId="31" fillId="6" borderId="38" xfId="10" applyFont="1" applyFill="1" applyBorder="1" applyAlignment="1" applyProtection="1">
      <alignment horizontal="center" vertical="center" wrapText="1"/>
    </xf>
    <xf numFmtId="1" fontId="31" fillId="0" borderId="38" xfId="7" applyNumberFormat="1" applyFont="1" applyFill="1" applyBorder="1" applyAlignment="1" applyProtection="1">
      <alignment horizontal="center" vertical="center" wrapText="1"/>
    </xf>
    <xf numFmtId="1" fontId="31" fillId="0" borderId="31" xfId="7" applyNumberFormat="1" applyFont="1" applyFill="1" applyBorder="1" applyAlignment="1" applyProtection="1">
      <alignment horizontal="center" vertical="center" wrapText="1"/>
    </xf>
    <xf numFmtId="1" fontId="31" fillId="0" borderId="40" xfId="7" applyNumberFormat="1" applyFont="1" applyFill="1" applyBorder="1" applyAlignment="1" applyProtection="1">
      <alignment horizontal="center" vertical="center" wrapText="1"/>
    </xf>
    <xf numFmtId="0" fontId="31" fillId="0" borderId="39" xfId="7" applyNumberFormat="1" applyFont="1" applyFill="1" applyBorder="1" applyAlignment="1" applyProtection="1">
      <alignment horizontal="center" vertical="center" wrapText="1"/>
    </xf>
    <xf numFmtId="0" fontId="31" fillId="0" borderId="17" xfId="10" applyFont="1" applyFill="1" applyBorder="1" applyAlignment="1" applyProtection="1">
      <alignment vertical="center" wrapText="1"/>
    </xf>
    <xf numFmtId="3" fontId="11" fillId="7" borderId="69" xfId="12" applyNumberFormat="1" applyFont="1" applyFill="1" applyBorder="1" applyAlignment="1" applyProtection="1">
      <alignment vertical="center" shrinkToFit="1"/>
    </xf>
    <xf numFmtId="3" fontId="11" fillId="7" borderId="15" xfId="12" applyNumberFormat="1" applyFont="1" applyFill="1" applyBorder="1" applyAlignment="1" applyProtection="1">
      <alignment vertical="center" shrinkToFit="1"/>
    </xf>
    <xf numFmtId="3" fontId="11" fillId="7" borderId="6" xfId="12" applyNumberFormat="1" applyFont="1" applyFill="1" applyBorder="1" applyAlignment="1" applyProtection="1">
      <alignment vertical="center" shrinkToFit="1"/>
    </xf>
    <xf numFmtId="0" fontId="89" fillId="11" borderId="20" xfId="10" applyFont="1" applyFill="1" applyBorder="1" applyAlignment="1" applyProtection="1">
      <alignment horizontal="left" vertical="center" wrapText="1" indent="1"/>
    </xf>
    <xf numFmtId="3" fontId="90" fillId="11" borderId="70" xfId="12" applyNumberFormat="1" applyFont="1" applyFill="1" applyBorder="1" applyAlignment="1" applyProtection="1">
      <alignment vertical="center" shrinkToFit="1"/>
    </xf>
    <xf numFmtId="3" fontId="90" fillId="11" borderId="1" xfId="12" applyNumberFormat="1" applyFont="1" applyFill="1" applyBorder="1" applyAlignment="1" applyProtection="1">
      <alignment vertical="center" shrinkToFit="1"/>
    </xf>
    <xf numFmtId="3" fontId="90" fillId="11" borderId="9" xfId="12" applyNumberFormat="1" applyFont="1" applyFill="1" applyBorder="1" applyAlignment="1" applyProtection="1">
      <alignment vertical="center" shrinkToFit="1"/>
    </xf>
    <xf numFmtId="3" fontId="90" fillId="11" borderId="6" xfId="12" applyNumberFormat="1" applyFont="1" applyFill="1" applyBorder="1" applyAlignment="1" applyProtection="1">
      <alignment vertical="center" shrinkToFit="1"/>
    </xf>
    <xf numFmtId="0" fontId="72" fillId="0" borderId="20" xfId="10" applyFont="1" applyFill="1" applyBorder="1" applyAlignment="1" applyProtection="1">
      <alignment horizontal="left" vertical="center" wrapText="1" indent="1"/>
    </xf>
    <xf numFmtId="3" fontId="11" fillId="2" borderId="70" xfId="12" applyNumberFormat="1" applyFont="1" applyFill="1" applyBorder="1" applyAlignment="1" applyProtection="1">
      <alignment vertical="center" shrinkToFit="1"/>
      <protection locked="0"/>
    </xf>
    <xf numFmtId="3" fontId="11" fillId="2" borderId="1" xfId="12" applyNumberFormat="1" applyFont="1" applyFill="1" applyBorder="1" applyAlignment="1" applyProtection="1">
      <alignment vertical="center" shrinkToFit="1"/>
      <protection locked="0"/>
    </xf>
    <xf numFmtId="3" fontId="11" fillId="2" borderId="9" xfId="12" applyNumberFormat="1" applyFont="1" applyFill="1" applyBorder="1" applyAlignment="1" applyProtection="1">
      <alignment vertical="center" shrinkToFit="1"/>
      <protection locked="0"/>
    </xf>
    <xf numFmtId="0" fontId="31" fillId="0" borderId="20" xfId="10" applyFont="1" applyFill="1" applyBorder="1" applyAlignment="1" applyProtection="1">
      <alignment vertical="center" wrapText="1"/>
    </xf>
    <xf numFmtId="3" fontId="11" fillId="7" borderId="70" xfId="12" applyNumberFormat="1" applyFont="1" applyFill="1" applyBorder="1" applyAlignment="1" applyProtection="1">
      <alignment vertical="center" shrinkToFit="1"/>
    </xf>
    <xf numFmtId="3" fontId="11" fillId="7" borderId="1" xfId="12" applyNumberFormat="1" applyFont="1" applyFill="1" applyBorder="1" applyAlignment="1" applyProtection="1">
      <alignment vertical="center" shrinkToFit="1"/>
    </xf>
    <xf numFmtId="0" fontId="31" fillId="0" borderId="35" xfId="10" applyFont="1" applyFill="1" applyBorder="1" applyAlignment="1" applyProtection="1">
      <alignment vertical="center" wrapText="1"/>
    </xf>
    <xf numFmtId="3" fontId="11" fillId="2" borderId="71" xfId="12" applyNumberFormat="1" applyFont="1" applyFill="1" applyBorder="1" applyAlignment="1" applyProtection="1">
      <alignment vertical="center" shrinkToFit="1"/>
      <protection locked="0"/>
    </xf>
    <xf numFmtId="3" fontId="11" fillId="2" borderId="37" xfId="12" applyNumberFormat="1" applyFont="1" applyFill="1" applyBorder="1" applyAlignment="1" applyProtection="1">
      <alignment vertical="center" shrinkToFit="1"/>
      <protection locked="0"/>
    </xf>
    <xf numFmtId="0" fontId="91" fillId="0" borderId="38" xfId="10" applyFont="1" applyFill="1" applyBorder="1" applyAlignment="1" applyProtection="1">
      <alignment horizontal="center" vertical="center" wrapText="1"/>
    </xf>
    <xf numFmtId="3" fontId="31" fillId="7" borderId="30" xfId="12" applyNumberFormat="1" applyFont="1" applyFill="1" applyBorder="1" applyAlignment="1" applyProtection="1">
      <alignment vertical="center" shrinkToFit="1"/>
    </xf>
    <xf numFmtId="3" fontId="31" fillId="7" borderId="31" xfId="12" applyNumberFormat="1" applyFont="1" applyFill="1" applyBorder="1" applyAlignment="1" applyProtection="1">
      <alignment vertical="center" shrinkToFit="1"/>
    </xf>
    <xf numFmtId="3" fontId="31" fillId="7" borderId="39" xfId="12" applyNumberFormat="1" applyFont="1" applyFill="1" applyBorder="1" applyAlignment="1" applyProtection="1">
      <alignment vertical="center" shrinkToFit="1"/>
    </xf>
    <xf numFmtId="0" fontId="31" fillId="6" borderId="39" xfId="10" applyFont="1" applyFill="1" applyBorder="1" applyAlignment="1" applyProtection="1">
      <alignment horizontal="center" vertical="center" wrapText="1"/>
    </xf>
    <xf numFmtId="1" fontId="31" fillId="0" borderId="38" xfId="7" applyNumberFormat="1" applyFont="1" applyFill="1" applyBorder="1" applyAlignment="1" applyProtection="1">
      <alignment horizontal="center" vertical="center" shrinkToFit="1"/>
    </xf>
    <xf numFmtId="1" fontId="31" fillId="0" borderId="31" xfId="7" applyNumberFormat="1" applyFont="1" applyFill="1" applyBorder="1" applyAlignment="1" applyProtection="1">
      <alignment horizontal="center" vertical="center" shrinkToFit="1"/>
    </xf>
    <xf numFmtId="1" fontId="31" fillId="0" borderId="40" xfId="7" applyNumberFormat="1" applyFont="1" applyFill="1" applyBorder="1" applyAlignment="1" applyProtection="1">
      <alignment horizontal="center" vertical="center" shrinkToFit="1"/>
    </xf>
    <xf numFmtId="0" fontId="31" fillId="0" borderId="39" xfId="7" applyNumberFormat="1" applyFont="1" applyFill="1" applyBorder="1" applyAlignment="1" applyProtection="1">
      <alignment horizontal="center" vertical="center" shrinkToFit="1"/>
    </xf>
    <xf numFmtId="0" fontId="31" fillId="0" borderId="8" xfId="10" applyFont="1" applyFill="1" applyBorder="1" applyAlignment="1" applyProtection="1">
      <alignment vertical="center" wrapText="1"/>
    </xf>
    <xf numFmtId="3" fontId="11" fillId="2" borderId="15" xfId="12" applyNumberFormat="1" applyFont="1" applyFill="1" applyBorder="1" applyAlignment="1" applyProtection="1">
      <alignment vertical="center" shrinkToFit="1"/>
      <protection locked="0"/>
    </xf>
    <xf numFmtId="3" fontId="11" fillId="2" borderId="48" xfId="12" applyNumberFormat="1" applyFont="1" applyFill="1" applyBorder="1" applyAlignment="1" applyProtection="1">
      <alignment vertical="center" shrinkToFit="1"/>
      <protection locked="0"/>
    </xf>
    <xf numFmtId="0" fontId="80" fillId="0" borderId="0" xfId="12" applyFont="1" applyAlignment="1">
      <alignment wrapText="1"/>
    </xf>
    <xf numFmtId="3" fontId="11" fillId="7" borderId="9" xfId="12" applyNumberFormat="1" applyFont="1" applyFill="1" applyBorder="1" applyAlignment="1" applyProtection="1">
      <alignment vertical="center" shrinkToFit="1"/>
    </xf>
    <xf numFmtId="0" fontId="11" fillId="0" borderId="8" xfId="10" applyFont="1" applyFill="1" applyBorder="1" applyAlignment="1" applyProtection="1">
      <alignment horizontal="left" vertical="center" wrapText="1" indent="1"/>
    </xf>
    <xf numFmtId="0" fontId="11" fillId="0" borderId="8" xfId="10" applyFont="1" applyFill="1" applyBorder="1" applyAlignment="1" applyProtection="1">
      <alignment vertical="center" wrapText="1"/>
    </xf>
    <xf numFmtId="0" fontId="91" fillId="0" borderId="39" xfId="10" applyFont="1" applyFill="1" applyBorder="1" applyAlignment="1" applyProtection="1">
      <alignment horizontal="center" vertical="center" wrapText="1"/>
    </xf>
    <xf numFmtId="0" fontId="91" fillId="0" borderId="72" xfId="10" applyFont="1" applyFill="1" applyBorder="1" applyAlignment="1" applyProtection="1">
      <alignment horizontal="center" vertical="center" wrapText="1"/>
    </xf>
    <xf numFmtId="3" fontId="30" fillId="0" borderId="72" xfId="12" applyNumberFormat="1" applyFont="1" applyFill="1" applyBorder="1" applyAlignment="1" applyProtection="1">
      <alignment vertical="center"/>
    </xf>
    <xf numFmtId="0" fontId="16" fillId="0" borderId="30" xfId="12" applyFont="1" applyBorder="1" applyAlignment="1" applyProtection="1">
      <alignment vertical="center" wrapText="1"/>
    </xf>
    <xf numFmtId="1" fontId="31" fillId="0" borderId="43" xfId="7" applyNumberFormat="1" applyFont="1" applyFill="1" applyBorder="1" applyAlignment="1" applyProtection="1">
      <alignment horizontal="center" vertical="center" shrinkToFit="1"/>
    </xf>
    <xf numFmtId="0" fontId="30" fillId="0" borderId="0" xfId="12" applyFont="1" applyBorder="1" applyAlignment="1" applyProtection="1">
      <alignment horizontal="center" vertical="center"/>
    </xf>
    <xf numFmtId="0" fontId="89" fillId="11" borderId="17" xfId="12" applyFont="1" applyFill="1" applyBorder="1" applyAlignment="1" applyProtection="1">
      <alignment vertical="center" wrapText="1"/>
    </xf>
    <xf numFmtId="3" fontId="90" fillId="11" borderId="49" xfId="12" applyNumberFormat="1" applyFont="1" applyFill="1" applyBorder="1" applyAlignment="1" applyProtection="1">
      <alignment vertical="center" shrinkToFit="1"/>
    </xf>
    <xf numFmtId="3" fontId="90" fillId="11" borderId="73" xfId="12" applyNumberFormat="1" applyFont="1" applyFill="1" applyBorder="1" applyAlignment="1" applyProtection="1">
      <alignment vertical="center" shrinkToFit="1"/>
    </xf>
    <xf numFmtId="3" fontId="90" fillId="11" borderId="74" xfId="12" applyNumberFormat="1" applyFont="1" applyFill="1" applyBorder="1" applyAlignment="1" applyProtection="1">
      <alignment vertical="center" shrinkToFit="1"/>
    </xf>
    <xf numFmtId="0" fontId="80" fillId="0" borderId="0" xfId="12" applyFont="1" applyBorder="1" applyAlignment="1" applyProtection="1">
      <alignment vertical="center"/>
    </xf>
    <xf numFmtId="0" fontId="72" fillId="0" borderId="21" xfId="12" applyFont="1" applyBorder="1" applyAlignment="1" applyProtection="1">
      <alignment vertical="center" wrapText="1"/>
    </xf>
    <xf numFmtId="3" fontId="11" fillId="2" borderId="23" xfId="12" applyNumberFormat="1" applyFont="1" applyFill="1" applyBorder="1" applyAlignment="1" applyProtection="1">
      <alignment vertical="center" shrinkToFit="1"/>
      <protection locked="0"/>
    </xf>
    <xf numFmtId="3" fontId="11" fillId="2" borderId="24" xfId="12" applyNumberFormat="1" applyFont="1" applyFill="1" applyBorder="1" applyAlignment="1" applyProtection="1">
      <alignment vertical="center" shrinkToFit="1"/>
      <protection locked="0"/>
    </xf>
    <xf numFmtId="3" fontId="11" fillId="2" borderId="25" xfId="12" applyNumberFormat="1" applyFont="1" applyFill="1" applyBorder="1" applyAlignment="1" applyProtection="1">
      <alignment vertical="center" shrinkToFit="1"/>
      <protection locked="0"/>
    </xf>
    <xf numFmtId="0" fontId="80" fillId="0" borderId="0" xfId="12" applyFont="1" applyFill="1" applyBorder="1" applyAlignment="1" applyProtection="1">
      <alignment vertical="center"/>
    </xf>
    <xf numFmtId="0" fontId="0" fillId="0" borderId="0" xfId="0" applyAlignment="1">
      <alignment wrapText="1"/>
    </xf>
    <xf numFmtId="0" fontId="10" fillId="17" borderId="0" xfId="0" applyFont="1" applyFill="1" applyBorder="1" applyAlignment="1">
      <alignment horizontal="center" vertical="center"/>
    </xf>
    <xf numFmtId="14" fontId="10" fillId="14" borderId="0" xfId="0" applyNumberFormat="1" applyFont="1" applyFill="1" applyBorder="1" applyAlignment="1" applyProtection="1">
      <alignment horizontal="right" vertical="center"/>
      <protection locked="0"/>
    </xf>
    <xf numFmtId="0" fontId="10" fillId="14" borderId="0" xfId="0" applyFont="1" applyFill="1" applyBorder="1" applyAlignment="1" applyProtection="1">
      <alignment horizontal="right" vertical="center"/>
      <protection locked="0"/>
    </xf>
    <xf numFmtId="0" fontId="94" fillId="0" borderId="0" xfId="0" applyFont="1"/>
    <xf numFmtId="0" fontId="0" fillId="0" borderId="87" xfId="0" applyBorder="1"/>
    <xf numFmtId="0" fontId="0" fillId="0" borderId="88" xfId="0" applyBorder="1"/>
    <xf numFmtId="0" fontId="0" fillId="0" borderId="89" xfId="0" applyBorder="1"/>
    <xf numFmtId="0" fontId="0" fillId="0" borderId="90" xfId="0" applyBorder="1"/>
    <xf numFmtId="0" fontId="0" fillId="0" borderId="91" xfId="0" applyBorder="1"/>
    <xf numFmtId="0" fontId="0" fillId="0" borderId="92" xfId="0" applyBorder="1"/>
    <xf numFmtId="0" fontId="0" fillId="0" borderId="0" xfId="0" applyBorder="1" applyAlignment="1">
      <alignment horizontal="center"/>
    </xf>
    <xf numFmtId="0" fontId="0" fillId="0" borderId="95" xfId="0" applyBorder="1"/>
    <xf numFmtId="0" fontId="0" fillId="0" borderId="96" xfId="0" applyBorder="1"/>
    <xf numFmtId="0" fontId="0" fillId="0" borderId="97" xfId="0" applyBorder="1"/>
    <xf numFmtId="4" fontId="0" fillId="0" borderId="91" xfId="16" applyNumberFormat="1" applyFont="1" applyBorder="1"/>
    <xf numFmtId="2" fontId="0" fillId="0" borderId="91" xfId="0" applyNumberFormat="1" applyBorder="1"/>
    <xf numFmtId="0" fontId="96" fillId="0" borderId="95" xfId="0" applyFont="1" applyBorder="1"/>
    <xf numFmtId="0" fontId="96" fillId="0" borderId="96" xfId="0" applyFont="1" applyBorder="1"/>
    <xf numFmtId="0" fontId="98" fillId="0" borderId="96" xfId="0" applyFont="1" applyBorder="1"/>
    <xf numFmtId="0" fontId="0" fillId="0" borderId="0" xfId="0" applyBorder="1" applyAlignment="1">
      <alignment horizontal="left"/>
    </xf>
    <xf numFmtId="9" fontId="72" fillId="0" borderId="0" xfId="13" applyBorder="1"/>
    <xf numFmtId="49" fontId="10" fillId="14" borderId="0" xfId="0" applyNumberFormat="1" applyFont="1" applyFill="1" applyAlignment="1" applyProtection="1">
      <alignment horizontal="left" vertical="center" wrapText="1"/>
      <protection locked="0"/>
    </xf>
    <xf numFmtId="49" fontId="10" fillId="14" borderId="0" xfId="0" applyNumberFormat="1" applyFont="1" applyFill="1" applyAlignment="1" applyProtection="1">
      <alignment horizontal="left" vertical="center"/>
      <protection locked="0"/>
    </xf>
    <xf numFmtId="0" fontId="10" fillId="17" borderId="0" xfId="0" applyFont="1" applyFill="1" applyAlignment="1">
      <alignment horizontal="center" vertical="center"/>
    </xf>
    <xf numFmtId="1" fontId="10" fillId="14" borderId="0" xfId="0" applyNumberFormat="1" applyFont="1" applyFill="1" applyAlignment="1" applyProtection="1">
      <alignment horizontal="right" vertical="center"/>
      <protection locked="0"/>
    </xf>
    <xf numFmtId="0" fontId="0" fillId="0" borderId="29" xfId="0" applyFont="1" applyBorder="1" applyAlignment="1" applyProtection="1">
      <alignment horizontal="left" vertical="top" wrapText="1"/>
      <protection locked="0"/>
    </xf>
    <xf numFmtId="0" fontId="9" fillId="0" borderId="0" xfId="0" applyFont="1" applyFill="1" applyBorder="1" applyAlignment="1" applyProtection="1">
      <alignment horizontal="left"/>
    </xf>
    <xf numFmtId="0" fontId="0" fillId="19" borderId="39" xfId="0" applyFont="1" applyFill="1" applyBorder="1" applyAlignment="1" applyProtection="1">
      <alignment horizontal="center" vertical="center" wrapText="1"/>
    </xf>
    <xf numFmtId="0" fontId="0" fillId="19" borderId="38" xfId="0" applyFont="1" applyFill="1" applyBorder="1" applyAlignment="1" applyProtection="1">
      <alignment horizontal="center" vertical="center" wrapText="1"/>
    </xf>
    <xf numFmtId="0" fontId="0" fillId="19" borderId="43" xfId="0" applyFont="1" applyFill="1" applyBorder="1" applyAlignment="1" applyProtection="1">
      <alignment horizontal="center" vertical="center" wrapText="1"/>
    </xf>
    <xf numFmtId="0" fontId="0" fillId="19" borderId="72" xfId="0" applyFont="1" applyFill="1" applyBorder="1" applyAlignment="1" applyProtection="1">
      <alignment horizontal="center" vertical="center" wrapText="1"/>
    </xf>
    <xf numFmtId="0" fontId="9" fillId="0" borderId="0" xfId="0" applyFont="1" applyBorder="1" applyAlignment="1" applyProtection="1">
      <alignment horizontal="left" vertical="center" wrapText="1"/>
    </xf>
    <xf numFmtId="0" fontId="16" fillId="0" borderId="0" xfId="0" applyFont="1" applyBorder="1" applyAlignment="1" applyProtection="1">
      <alignment horizontal="center" vertical="center" wrapText="1"/>
    </xf>
    <xf numFmtId="0" fontId="20" fillId="2" borderId="0" xfId="0" applyFont="1" applyFill="1" applyBorder="1" applyAlignment="1" applyProtection="1">
      <alignment horizontal="left" vertical="center" wrapText="1" indent="1"/>
    </xf>
    <xf numFmtId="0" fontId="21" fillId="0" borderId="0" xfId="0" applyFont="1" applyBorder="1" applyAlignment="1">
      <alignment horizontal="left" vertical="center" wrapText="1"/>
    </xf>
    <xf numFmtId="0" fontId="20" fillId="2" borderId="0" xfId="0" applyFont="1" applyFill="1" applyBorder="1" applyAlignment="1" applyProtection="1">
      <alignment horizontal="center" vertical="center" wrapText="1"/>
    </xf>
    <xf numFmtId="0" fontId="24" fillId="0" borderId="0" xfId="0" applyFont="1" applyBorder="1" applyAlignment="1">
      <alignment horizontal="right" vertical="center" wrapText="1"/>
    </xf>
    <xf numFmtId="0" fontId="9" fillId="12" borderId="15"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16"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9" fontId="29"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1" xfId="0" applyFont="1" applyBorder="1" applyAlignment="1" applyProtection="1">
      <alignment vertical="center"/>
      <protection locked="0"/>
    </xf>
    <xf numFmtId="0" fontId="9" fillId="12" borderId="1" xfId="0" applyFont="1" applyFill="1" applyBorder="1" applyAlignment="1">
      <alignment horizontal="left" vertical="center" wrapText="1"/>
    </xf>
    <xf numFmtId="0" fontId="15" fillId="6" borderId="15" xfId="0" applyFont="1" applyFill="1" applyBorder="1" applyAlignment="1">
      <alignment horizontal="center" vertical="center" wrapText="1"/>
    </xf>
    <xf numFmtId="0" fontId="26" fillId="6" borderId="48" xfId="0" applyFont="1" applyFill="1" applyBorder="1" applyAlignment="1">
      <alignment vertical="center" wrapText="1"/>
    </xf>
    <xf numFmtId="0" fontId="15" fillId="6" borderId="16" xfId="0" applyFont="1" applyFill="1" applyBorder="1" applyAlignment="1">
      <alignment horizontal="center" vertical="center" wrapText="1"/>
    </xf>
    <xf numFmtId="0" fontId="26" fillId="6" borderId="9" xfId="0" applyFont="1" applyFill="1" applyBorder="1" applyAlignment="1">
      <alignment horizontal="left" vertical="center" wrapText="1"/>
    </xf>
    <xf numFmtId="0" fontId="15" fillId="6" borderId="14" xfId="0" applyFont="1" applyFill="1" applyBorder="1" applyAlignment="1">
      <alignment horizontal="center" vertical="center"/>
    </xf>
    <xf numFmtId="0" fontId="26" fillId="6" borderId="48" xfId="0" applyFont="1" applyFill="1" applyBorder="1" applyAlignment="1">
      <alignment horizontal="left" vertical="center" wrapText="1"/>
    </xf>
    <xf numFmtId="0" fontId="29" fillId="0" borderId="1" xfId="0" applyFont="1" applyBorder="1" applyAlignment="1" applyProtection="1">
      <alignment vertical="center" wrapText="1"/>
      <protection locked="0"/>
    </xf>
    <xf numFmtId="0" fontId="26" fillId="6" borderId="1" xfId="0" applyFont="1" applyFill="1" applyBorder="1" applyAlignment="1">
      <alignment horizontal="left" vertical="center" wrapText="1"/>
    </xf>
    <xf numFmtId="0" fontId="29" fillId="0" borderId="1" xfId="0" applyFont="1" applyBorder="1" applyAlignment="1" applyProtection="1">
      <alignment horizontal="center" vertical="center" wrapText="1"/>
      <protection locked="0"/>
    </xf>
    <xf numFmtId="0" fontId="11" fillId="6" borderId="1" xfId="0" applyFont="1" applyFill="1" applyBorder="1" applyAlignment="1">
      <alignment horizontal="left" vertical="center" wrapText="1"/>
    </xf>
    <xf numFmtId="0" fontId="30" fillId="6" borderId="1" xfId="0" applyFont="1" applyFill="1" applyBorder="1" applyAlignment="1">
      <alignment horizontal="center" vertical="center" wrapText="1"/>
    </xf>
    <xf numFmtId="14" fontId="51" fillId="2" borderId="1" xfId="0" applyNumberFormat="1" applyFont="1" applyFill="1" applyBorder="1" applyAlignment="1" applyProtection="1">
      <alignment horizontal="center" vertical="center" shrinkToFit="1"/>
    </xf>
    <xf numFmtId="0" fontId="17" fillId="0" borderId="44" xfId="0" applyFont="1" applyBorder="1" applyAlignment="1" applyProtection="1">
      <alignment horizontal="center"/>
    </xf>
    <xf numFmtId="0" fontId="49" fillId="6" borderId="39" xfId="0" applyFont="1" applyFill="1" applyBorder="1" applyAlignment="1" applyProtection="1">
      <alignment vertical="center"/>
    </xf>
    <xf numFmtId="0" fontId="33" fillId="6" borderId="9" xfId="0" applyFont="1" applyFill="1" applyBorder="1" applyAlignment="1" applyProtection="1">
      <alignment horizontal="left" vertical="center"/>
    </xf>
    <xf numFmtId="0" fontId="40" fillId="0" borderId="1" xfId="0" applyFont="1" applyBorder="1" applyAlignment="1" applyProtection="1">
      <alignment horizontal="center" vertical="center" wrapText="1"/>
    </xf>
    <xf numFmtId="0" fontId="40" fillId="0" borderId="1" xfId="0" applyFont="1" applyBorder="1" applyAlignment="1" applyProtection="1">
      <alignment horizontal="center" vertical="center"/>
    </xf>
    <xf numFmtId="3" fontId="49" fillId="6" borderId="29" xfId="0" applyNumberFormat="1" applyFont="1" applyFill="1" applyBorder="1" applyAlignment="1" applyProtection="1">
      <alignment vertical="center" wrapText="1"/>
    </xf>
    <xf numFmtId="3" fontId="47" fillId="2" borderId="1" xfId="0" applyNumberFormat="1" applyFont="1" applyFill="1" applyBorder="1" applyAlignment="1" applyProtection="1">
      <alignment horizontal="left" vertical="center" shrinkToFit="1"/>
      <protection locked="0"/>
    </xf>
    <xf numFmtId="0" fontId="71" fillId="15" borderId="10" xfId="0" applyFont="1" applyFill="1" applyBorder="1" applyAlignment="1" applyProtection="1">
      <alignment horizontal="center" vertical="center"/>
    </xf>
    <xf numFmtId="0" fontId="33" fillId="6" borderId="9" xfId="0" applyFont="1" applyFill="1" applyBorder="1" applyAlignment="1">
      <alignment horizontal="left"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61" fillId="6" borderId="1" xfId="0" applyFont="1" applyFill="1" applyBorder="1" applyAlignment="1">
      <alignment horizontal="center" vertical="center" wrapText="1"/>
    </xf>
    <xf numFmtId="0" fontId="61" fillId="6" borderId="37" xfId="0" applyFont="1" applyFill="1" applyBorder="1" applyAlignment="1">
      <alignment horizontal="center" vertical="center" wrapText="1"/>
    </xf>
    <xf numFmtId="0" fontId="31" fillId="18" borderId="1" xfId="12" applyFont="1" applyFill="1" applyBorder="1" applyAlignment="1" applyProtection="1">
      <alignment horizontal="left" vertical="center" shrinkToFit="1"/>
    </xf>
    <xf numFmtId="1" fontId="31" fillId="18" borderId="1" xfId="12" applyNumberFormat="1" applyFont="1" applyFill="1" applyBorder="1" applyAlignment="1" applyProtection="1">
      <alignment horizontal="center" vertical="center" shrinkToFit="1"/>
      <protection locked="0"/>
    </xf>
    <xf numFmtId="0" fontId="74" fillId="0" borderId="0" xfId="12" applyFont="1" applyBorder="1" applyAlignment="1" applyProtection="1">
      <alignment horizontal="center" vertical="center" wrapText="1"/>
    </xf>
    <xf numFmtId="0" fontId="15" fillId="6" borderId="0" xfId="12" applyFont="1" applyFill="1" applyBorder="1" applyAlignment="1" applyProtection="1">
      <alignment horizontal="center" vertical="center" wrapText="1"/>
    </xf>
    <xf numFmtId="0" fontId="86" fillId="0" borderId="1" xfId="12" applyFont="1" applyFill="1" applyBorder="1" applyAlignment="1" applyProtection="1">
      <alignment horizontal="center" vertical="center" wrapText="1"/>
    </xf>
    <xf numFmtId="0" fontId="85" fillId="0" borderId="1" xfId="12" applyFont="1" applyFill="1" applyBorder="1" applyAlignment="1" applyProtection="1">
      <alignment horizontal="center" vertical="center"/>
    </xf>
    <xf numFmtId="0" fontId="76" fillId="0" borderId="1" xfId="12" applyFont="1" applyBorder="1" applyAlignment="1" applyProtection="1">
      <alignment horizontal="center" vertical="center"/>
    </xf>
    <xf numFmtId="166" fontId="76" fillId="7" borderId="1" xfId="12" applyNumberFormat="1" applyFont="1" applyFill="1" applyBorder="1" applyAlignment="1" applyProtection="1">
      <alignment horizontal="center" vertical="center" shrinkToFit="1"/>
    </xf>
    <xf numFmtId="0" fontId="84" fillId="0" borderId="1" xfId="12" applyFont="1" applyBorder="1" applyAlignment="1" applyProtection="1">
      <alignment horizontal="center" vertical="center"/>
    </xf>
    <xf numFmtId="0" fontId="9" fillId="6" borderId="39" xfId="11" applyFont="1" applyFill="1" applyBorder="1" applyAlignment="1">
      <alignment horizontal="left" vertical="center" wrapText="1"/>
    </xf>
    <xf numFmtId="0" fontId="44" fillId="6" borderId="30" xfId="11" applyFont="1" applyFill="1" applyBorder="1" applyAlignment="1">
      <alignment horizontal="center" vertical="center"/>
    </xf>
    <xf numFmtId="3" fontId="65" fillId="2" borderId="27" xfId="0" applyNumberFormat="1" applyFont="1" applyFill="1" applyBorder="1" applyAlignment="1" applyProtection="1">
      <alignment horizontal="right" vertical="center" indent="1" shrinkToFit="1"/>
      <protection locked="0"/>
    </xf>
    <xf numFmtId="3" fontId="65" fillId="2" borderId="18" xfId="0" applyNumberFormat="1" applyFont="1" applyFill="1" applyBorder="1" applyAlignment="1" applyProtection="1">
      <alignment horizontal="right" vertical="center" indent="1" shrinkToFit="1"/>
      <protection locked="0"/>
    </xf>
    <xf numFmtId="3" fontId="65" fillId="7" borderId="6" xfId="0" applyNumberFormat="1" applyFont="1" applyFill="1" applyBorder="1" applyAlignment="1" applyProtection="1">
      <alignment horizontal="right" vertical="center" indent="1" shrinkToFit="1"/>
    </xf>
    <xf numFmtId="3" fontId="65" fillId="2" borderId="1" xfId="0" applyNumberFormat="1" applyFont="1" applyFill="1" applyBorder="1" applyAlignment="1" applyProtection="1">
      <alignment horizontal="right" vertical="center" indent="1" shrinkToFit="1"/>
      <protection locked="0"/>
    </xf>
    <xf numFmtId="3" fontId="65" fillId="2" borderId="75" xfId="0" applyNumberFormat="1" applyFont="1" applyFill="1" applyBorder="1" applyAlignment="1" applyProtection="1">
      <alignment horizontal="right" vertical="center" indent="1" shrinkToFit="1"/>
      <protection locked="0"/>
    </xf>
    <xf numFmtId="3" fontId="65" fillId="7" borderId="8" xfId="0" applyNumberFormat="1" applyFont="1" applyFill="1" applyBorder="1" applyAlignment="1" applyProtection="1">
      <alignment horizontal="right" vertical="center" indent="1" shrinkToFit="1"/>
    </xf>
    <xf numFmtId="3" fontId="65" fillId="2" borderId="5" xfId="0" applyNumberFormat="1" applyFont="1" applyFill="1" applyBorder="1" applyAlignment="1" applyProtection="1">
      <alignment horizontal="right" vertical="center" indent="1" shrinkToFit="1"/>
      <protection locked="0"/>
    </xf>
    <xf numFmtId="0" fontId="64" fillId="5" borderId="0" xfId="11" applyFont="1" applyFill="1" applyBorder="1" applyAlignment="1">
      <alignment horizontal="center" vertical="center" wrapText="1"/>
    </xf>
    <xf numFmtId="0" fontId="59" fillId="0" borderId="38" xfId="11" applyFont="1" applyBorder="1" applyAlignment="1">
      <alignment horizontal="center" vertical="center"/>
    </xf>
    <xf numFmtId="3" fontId="51" fillId="2" borderId="30" xfId="0" applyNumberFormat="1" applyFont="1" applyFill="1" applyBorder="1" applyAlignment="1" applyProtection="1">
      <alignment horizontal="right" vertical="center" indent="1" shrinkToFit="1"/>
      <protection locked="0"/>
    </xf>
    <xf numFmtId="0" fontId="47" fillId="6" borderId="24" xfId="11" applyFont="1" applyFill="1" applyBorder="1" applyAlignment="1">
      <alignment horizontal="center" vertical="center"/>
    </xf>
    <xf numFmtId="0" fontId="47" fillId="0" borderId="0" xfId="11" applyFont="1" applyFill="1" applyBorder="1" applyAlignment="1">
      <alignment horizontal="center" vertical="center"/>
    </xf>
    <xf numFmtId="3" fontId="65" fillId="2" borderId="46" xfId="0" applyNumberFormat="1" applyFont="1" applyFill="1" applyBorder="1" applyAlignment="1" applyProtection="1">
      <alignment horizontal="right" vertical="center" indent="1" shrinkToFit="1"/>
      <protection locked="0"/>
    </xf>
    <xf numFmtId="3" fontId="65" fillId="2" borderId="25" xfId="0" applyNumberFormat="1" applyFont="1" applyFill="1" applyBorder="1" applyAlignment="1" applyProtection="1">
      <alignment horizontal="right" vertical="center" indent="1" shrinkToFit="1"/>
      <protection locked="0"/>
    </xf>
    <xf numFmtId="3" fontId="65" fillId="7" borderId="22" xfId="0" applyNumberFormat="1" applyFont="1" applyFill="1" applyBorder="1" applyAlignment="1" applyProtection="1">
      <alignment horizontal="right" vertical="center" indent="1" shrinkToFit="1"/>
    </xf>
    <xf numFmtId="3" fontId="65" fillId="2" borderId="47" xfId="0" applyNumberFormat="1" applyFont="1" applyFill="1" applyBorder="1" applyAlignment="1" applyProtection="1">
      <alignment horizontal="right" vertical="center" indent="1" shrinkToFit="1"/>
      <protection locked="0"/>
    </xf>
    <xf numFmtId="0" fontId="44" fillId="0" borderId="38" xfId="11" applyFont="1" applyBorder="1" applyAlignment="1">
      <alignment vertical="center" wrapText="1"/>
    </xf>
    <xf numFmtId="0" fontId="44" fillId="0" borderId="76" xfId="11" applyFont="1" applyBorder="1" applyAlignment="1">
      <alignment horizontal="left" vertical="center" wrapText="1"/>
    </xf>
    <xf numFmtId="0" fontId="44" fillId="0" borderId="21" xfId="11" applyFont="1" applyBorder="1" applyAlignment="1">
      <alignment horizontal="left" vertical="center" wrapText="1"/>
    </xf>
    <xf numFmtId="0" fontId="47" fillId="0" borderId="19" xfId="11" applyFont="1" applyBorder="1" applyAlignment="1">
      <alignment horizontal="left" vertical="center" wrapText="1"/>
    </xf>
    <xf numFmtId="0" fontId="47" fillId="0" borderId="22" xfId="11" applyFont="1" applyBorder="1" applyAlignment="1">
      <alignment horizontal="left" vertical="center" wrapText="1"/>
    </xf>
    <xf numFmtId="0" fontId="70" fillId="0" borderId="39" xfId="0" applyFont="1" applyBorder="1" applyAlignment="1" applyProtection="1">
      <alignment horizontal="left" vertical="center" wrapText="1"/>
      <protection locked="0"/>
    </xf>
    <xf numFmtId="0" fontId="87" fillId="2" borderId="0" xfId="0" applyFont="1" applyFill="1" applyBorder="1" applyAlignment="1" applyProtection="1">
      <alignment horizontal="center" vertical="center" wrapText="1"/>
    </xf>
    <xf numFmtId="0" fontId="0" fillId="6" borderId="0" xfId="0" applyNumberFormat="1" applyFont="1" applyFill="1" applyBorder="1" applyAlignment="1" applyProtection="1">
      <alignment vertical="center" wrapText="1"/>
    </xf>
    <xf numFmtId="0" fontId="16" fillId="0" borderId="77" xfId="0" applyFont="1" applyBorder="1" applyAlignment="1" applyProtection="1">
      <alignment horizontal="center" vertical="center"/>
    </xf>
    <xf numFmtId="0" fontId="16" fillId="0" borderId="0" xfId="0" applyFont="1" applyBorder="1" applyAlignment="1" applyProtection="1">
      <alignment horizontal="left" vertical="center"/>
    </xf>
    <xf numFmtId="0" fontId="9" fillId="0" borderId="0" xfId="12" applyFont="1" applyFill="1" applyBorder="1" applyAlignment="1" applyProtection="1">
      <alignment horizontal="left" vertical="center"/>
    </xf>
    <xf numFmtId="0" fontId="31" fillId="4" borderId="1" xfId="12" applyFont="1" applyFill="1" applyBorder="1" applyAlignment="1" applyProtection="1">
      <alignment horizontal="left" vertical="center" shrinkToFit="1"/>
    </xf>
    <xf numFmtId="0" fontId="88" fillId="13" borderId="39" xfId="12" applyFont="1" applyFill="1" applyBorder="1" applyAlignment="1" applyProtection="1">
      <alignment horizontal="center" vertical="center" wrapText="1"/>
    </xf>
    <xf numFmtId="0" fontId="0" fillId="0" borderId="0" xfId="0" applyBorder="1" applyAlignment="1">
      <alignment horizontal="left" vertical="top"/>
    </xf>
    <xf numFmtId="0" fontId="94" fillId="0" borderId="0" xfId="0" applyFont="1" applyAlignment="1">
      <alignment horizontal="center"/>
    </xf>
    <xf numFmtId="0" fontId="0" fillId="0" borderId="79" xfId="0"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0" fillId="0" borderId="0"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93" xfId="0" applyBorder="1" applyAlignment="1">
      <alignment horizontal="left"/>
    </xf>
    <xf numFmtId="0" fontId="0" fillId="0" borderId="94" xfId="0" applyBorder="1" applyAlignment="1">
      <alignment horizontal="left"/>
    </xf>
    <xf numFmtId="0" fontId="0" fillId="0" borderId="99" xfId="0" applyBorder="1" applyAlignment="1">
      <alignment horizontal="center"/>
    </xf>
    <xf numFmtId="0" fontId="0" fillId="0" borderId="100" xfId="0" applyBorder="1" applyAlignment="1">
      <alignment horizontal="center"/>
    </xf>
    <xf numFmtId="0" fontId="0" fillId="0" borderId="101" xfId="0" applyBorder="1" applyAlignment="1">
      <alignment horizontal="center"/>
    </xf>
    <xf numFmtId="0" fontId="0" fillId="0" borderId="102" xfId="0" applyBorder="1" applyAlignment="1">
      <alignment horizontal="center"/>
    </xf>
    <xf numFmtId="0" fontId="0" fillId="0" borderId="0"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applyAlignment="1">
      <alignment horizontal="center"/>
    </xf>
    <xf numFmtId="0" fontId="0" fillId="0" borderId="106" xfId="0" applyBorder="1" applyAlignment="1">
      <alignment horizontal="center"/>
    </xf>
    <xf numFmtId="0" fontId="0" fillId="0" borderId="90" xfId="0" applyBorder="1" applyAlignment="1">
      <alignment horizontal="left" vertical="top" wrapText="1"/>
    </xf>
    <xf numFmtId="0" fontId="0" fillId="0" borderId="0" xfId="0" applyBorder="1" applyAlignment="1">
      <alignment horizontal="left" vertical="top" wrapText="1"/>
    </xf>
    <xf numFmtId="0" fontId="0" fillId="0" borderId="98" xfId="0" applyBorder="1" applyAlignment="1">
      <alignment horizontal="left"/>
    </xf>
  </cellXfs>
  <cellStyles count="17">
    <cellStyle name="Date" xfId="1" xr:uid="{00000000-0005-0000-0000-000000000000}"/>
    <cellStyle name="En-tête 1" xfId="2" xr:uid="{00000000-0005-0000-0000-000001000000}"/>
    <cellStyle name="En-tête 2" xfId="3" xr:uid="{00000000-0005-0000-0000-000002000000}"/>
    <cellStyle name="Financier0" xfId="4" xr:uid="{00000000-0005-0000-0000-000003000000}"/>
    <cellStyle name="Lien hypertexte" xfId="5" builtinId="8"/>
    <cellStyle name="Milliers" xfId="16" builtinId="3"/>
    <cellStyle name="Milliers 2" xfId="6" xr:uid="{00000000-0005-0000-0000-000006000000}"/>
    <cellStyle name="Milliers_Pigalys" xfId="7" xr:uid="{00000000-0005-0000-0000-000007000000}"/>
    <cellStyle name="Monétaire0" xfId="8" xr:uid="{00000000-0005-0000-0000-000008000000}"/>
    <cellStyle name="Normal" xfId="0" builtinId="0"/>
    <cellStyle name="Normal 2" xfId="9" xr:uid="{00000000-0005-0000-0000-00000A000000}"/>
    <cellStyle name="Normal 3" xfId="10" xr:uid="{00000000-0005-0000-0000-00000B000000}"/>
    <cellStyle name="Normal_Fiche renseignements compl_SAISIE_LF_2012_45018" xfId="11" xr:uid="{00000000-0005-0000-0000-00000C000000}"/>
    <cellStyle name="Normal_SAISIE_ECO_2012_14009" xfId="12" xr:uid="{00000000-0005-0000-0000-00000D000000}"/>
    <cellStyle name="Pourcentage" xfId="13" builtinId="5"/>
    <cellStyle name="Titre 1" xfId="14" xr:uid="{00000000-0005-0000-0000-00000F000000}"/>
    <cellStyle name="Virgule fixe" xfId="15" xr:uid="{00000000-0005-0000-0000-000010000000}"/>
  </cellStyles>
  <dxfs count="21">
    <dxf>
      <font>
        <color theme="0"/>
      </font>
      <border>
        <left/>
        <right/>
        <top/>
        <bottom/>
        <vertical/>
        <horizontal/>
      </border>
    </dxf>
    <dxf>
      <border>
        <left/>
        <right/>
        <top/>
        <bottom/>
        <vertical/>
        <horizontal/>
      </border>
    </dxf>
    <dxf>
      <border>
        <left/>
        <right/>
        <top/>
        <bottom/>
        <vertical/>
        <horizontal/>
      </border>
    </dxf>
    <dxf>
      <font>
        <color theme="0"/>
      </font>
      <border>
        <left/>
        <right/>
        <top/>
        <bottom/>
        <vertical/>
        <horizontal/>
      </border>
    </dxf>
    <dxf>
      <fill>
        <patternFill>
          <bgColor theme="0"/>
        </patternFill>
      </fill>
      <border>
        <left/>
        <right/>
        <top/>
        <bottom/>
        <vertical/>
        <horizontal/>
      </border>
    </dxf>
    <dxf>
      <font>
        <color theme="0"/>
      </font>
      <border>
        <left/>
        <right/>
        <top/>
        <bottom/>
        <vertical/>
        <horizontal/>
      </border>
    </dxf>
    <dxf>
      <font>
        <color theme="0"/>
      </font>
    </dxf>
    <dxf>
      <font>
        <color theme="0"/>
      </font>
    </dxf>
    <dxf>
      <font>
        <color theme="0"/>
      </font>
    </dxf>
    <dxf>
      <font>
        <color theme="0"/>
      </font>
    </dxf>
    <dxf>
      <font>
        <color theme="0"/>
      </font>
    </dxf>
    <dxf>
      <border>
        <left style="thin">
          <color rgb="FF2980B9"/>
        </left>
        <right style="thin">
          <color rgb="FF2980B9"/>
        </right>
        <top style="thin">
          <color rgb="FF2980B9"/>
        </top>
        <bottom style="thin">
          <color rgb="FF2980B9"/>
        </bottom>
        <vertical/>
        <horizontal/>
      </border>
    </dxf>
    <dxf>
      <border>
        <left/>
        <right/>
        <top/>
        <bottom/>
        <vertical/>
        <horizontal/>
      </border>
    </dxf>
    <dxf>
      <border>
        <left/>
        <right/>
        <top/>
        <bottom/>
        <vertical/>
        <horizontal/>
      </border>
    </dxf>
    <dxf>
      <font>
        <color theme="0"/>
      </font>
    </dxf>
    <dxf>
      <font>
        <color auto="1"/>
      </font>
    </dxf>
    <dxf>
      <border>
        <left style="thin">
          <color rgb="FF2980B9"/>
        </left>
        <right style="thin">
          <color rgb="FF2980B9"/>
        </right>
        <top style="thin">
          <color rgb="FF2980B9"/>
        </top>
        <bottom style="thin">
          <color rgb="FF2980B9"/>
        </bottom>
        <vertical/>
        <horizontal/>
      </border>
    </dxf>
    <dxf>
      <border>
        <left style="thin">
          <color rgb="FF2980B9"/>
        </left>
        <right style="thin">
          <color rgb="FF2980B9"/>
        </right>
        <top style="thin">
          <color rgb="FF2980B9"/>
        </top>
        <bottom style="thin">
          <color rgb="FF2980B9"/>
        </bottom>
        <vertical/>
        <horizontal/>
      </border>
    </dxf>
    <dxf>
      <border>
        <left style="thin">
          <color rgb="FF2980B9"/>
        </left>
        <right style="thin">
          <color rgb="FF2980B9"/>
        </right>
        <top style="thin">
          <color rgb="FF2980B9"/>
        </top>
        <bottom style="thin">
          <color rgb="FF2980B9"/>
        </bottom>
        <vertical/>
        <horizontal/>
      </border>
    </dxf>
    <dxf>
      <font>
        <color theme="0"/>
      </font>
    </dxf>
    <dxf>
      <border>
        <left style="thin">
          <color rgb="FF2980B9"/>
        </left>
        <right style="thin">
          <color rgb="FF2980B9"/>
        </right>
        <top style="thin">
          <color rgb="FF2980B9"/>
        </top>
        <bottom style="thin">
          <color rgb="FF2980B9"/>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89A54E"/>
      <rgbColor rgb="00000080"/>
      <rgbColor rgb="007F9A48"/>
      <rgbColor rgb="008064A2"/>
      <rgbColor rgb="0040699C"/>
      <rgbColor rgb="00C0C0C0"/>
      <rgbColor rgb="00808080"/>
      <rgbColor rgb="009999FF"/>
      <rgbColor rgb="009E413E"/>
      <rgbColor rgb="00FFFFCC"/>
      <rgbColor rgb="00CCFFFF"/>
      <rgbColor rgb="00660066"/>
      <rgbColor rgb="00D19392"/>
      <rgbColor rgb="000066CC"/>
      <rgbColor rgb="00AABAD7"/>
      <rgbColor rgb="00000080"/>
      <rgbColor rgb="00FF00FF"/>
      <rgbColor rgb="00FFFF00"/>
      <rgbColor rgb="0000FFFF"/>
      <rgbColor rgb="00800080"/>
      <rgbColor rgb="00800000"/>
      <rgbColor rgb="004198AF"/>
      <rgbColor rgb="000000FF"/>
      <rgbColor rgb="004F81BD"/>
      <rgbColor rgb="00CCFFFF"/>
      <rgbColor rgb="00CCFFCC"/>
      <rgbColor rgb="00FFFF99"/>
      <rgbColor rgb="0099CCFF"/>
      <rgbColor rgb="0093A9CF"/>
      <rgbColor rgb="00CC99FF"/>
      <rgbColor rgb="00FFCC99"/>
      <rgbColor rgb="004572A7"/>
      <rgbColor rgb="004BACC6"/>
      <rgbColor rgb="009BBB59"/>
      <rgbColor rgb="00CC7B38"/>
      <rgbColor rgb="00F79646"/>
      <rgbColor rgb="00DB843D"/>
      <rgbColor rgb="0071588F"/>
      <rgbColor rgb="00969696"/>
      <rgbColor rgb="00003366"/>
      <rgbColor rgb="003C8DA3"/>
      <rgbColor rgb="00003300"/>
      <rgbColor rgb="00333300"/>
      <rgbColor rgb="00C0504D"/>
      <rgbColor rgb="00AA4643"/>
      <rgbColor rgb="00695185"/>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mbria"/>
                <a:ea typeface="Cambria"/>
                <a:cs typeface="Cambria"/>
              </a:defRPr>
            </a:pPr>
            <a:r>
              <a:rPr lang="fr-FR"/>
              <a:t>Répartition du CA par activité</a:t>
            </a:r>
          </a:p>
        </c:rich>
      </c:tx>
      <c:layout>
        <c:manualLayout>
          <c:xMode val="edge"/>
          <c:yMode val="edge"/>
          <c:x val="0.19197737818589294"/>
          <c:y val="0.13526620766607073"/>
        </c:manualLayout>
      </c:layout>
      <c:overlay val="0"/>
      <c:spPr>
        <a:noFill/>
        <a:ln w="25400">
          <a:noFill/>
        </a:ln>
      </c:spPr>
    </c:title>
    <c:autoTitleDeleted val="0"/>
    <c:plotArea>
      <c:layout>
        <c:manualLayout>
          <c:layoutTarget val="inner"/>
          <c:xMode val="edge"/>
          <c:yMode val="edge"/>
          <c:x val="0.2320920152612588"/>
          <c:y val="0.51207971052097734"/>
          <c:w val="0.22636134821777093"/>
          <c:h val="0.3816443125580869"/>
        </c:manualLayout>
      </c:layout>
      <c:pieChart>
        <c:varyColors val="1"/>
        <c:ser>
          <c:idx val="0"/>
          <c:order val="0"/>
          <c:spPr>
            <a:solidFill>
              <a:srgbClr val="4572A7"/>
            </a:solidFill>
            <a:ln w="25400">
              <a:noFill/>
            </a:ln>
          </c:spPr>
          <c:dPt>
            <c:idx val="0"/>
            <c:bubble3D val="0"/>
            <c:spPr>
              <a:solidFill>
                <a:srgbClr val="40699C"/>
              </a:solidFill>
              <a:ln w="25400">
                <a:noFill/>
              </a:ln>
            </c:spPr>
            <c:extLst>
              <c:ext xmlns:c16="http://schemas.microsoft.com/office/drawing/2014/chart" uri="{C3380CC4-5D6E-409C-BE32-E72D297353CC}">
                <c16:uniqueId val="{00000001-8912-4535-8C84-53ADA972DEE4}"/>
              </c:ext>
            </c:extLst>
          </c:dPt>
          <c:dPt>
            <c:idx val="1"/>
            <c:bubble3D val="0"/>
            <c:spPr>
              <a:solidFill>
                <a:srgbClr val="9E413E"/>
              </a:solidFill>
              <a:ln w="25400">
                <a:noFill/>
              </a:ln>
            </c:spPr>
            <c:extLst>
              <c:ext xmlns:c16="http://schemas.microsoft.com/office/drawing/2014/chart" uri="{C3380CC4-5D6E-409C-BE32-E72D297353CC}">
                <c16:uniqueId val="{00000003-8912-4535-8C84-53ADA972DEE4}"/>
              </c:ext>
            </c:extLst>
          </c:dPt>
          <c:dPt>
            <c:idx val="2"/>
            <c:bubble3D val="0"/>
            <c:spPr>
              <a:solidFill>
                <a:srgbClr val="7F9A48"/>
              </a:solidFill>
              <a:ln w="25400">
                <a:noFill/>
              </a:ln>
            </c:spPr>
            <c:extLst>
              <c:ext xmlns:c16="http://schemas.microsoft.com/office/drawing/2014/chart" uri="{C3380CC4-5D6E-409C-BE32-E72D297353CC}">
                <c16:uniqueId val="{00000005-8912-4535-8C84-53ADA972DEE4}"/>
              </c:ext>
            </c:extLst>
          </c:dPt>
          <c:dPt>
            <c:idx val="3"/>
            <c:bubble3D val="0"/>
            <c:spPr>
              <a:solidFill>
                <a:srgbClr val="695185"/>
              </a:solidFill>
              <a:ln w="25400">
                <a:noFill/>
              </a:ln>
            </c:spPr>
            <c:extLst>
              <c:ext xmlns:c16="http://schemas.microsoft.com/office/drawing/2014/chart" uri="{C3380CC4-5D6E-409C-BE32-E72D297353CC}">
                <c16:uniqueId val="{00000007-8912-4535-8C84-53ADA972DEE4}"/>
              </c:ext>
            </c:extLst>
          </c:dPt>
          <c:dPt>
            <c:idx val="4"/>
            <c:bubble3D val="0"/>
            <c:spPr>
              <a:solidFill>
                <a:srgbClr val="3C8DA3"/>
              </a:solidFill>
              <a:ln w="25400">
                <a:noFill/>
              </a:ln>
            </c:spPr>
            <c:extLst>
              <c:ext xmlns:c16="http://schemas.microsoft.com/office/drawing/2014/chart" uri="{C3380CC4-5D6E-409C-BE32-E72D297353CC}">
                <c16:uniqueId val="{00000009-8912-4535-8C84-53ADA972DEE4}"/>
              </c:ext>
            </c:extLst>
          </c:dPt>
          <c:dPt>
            <c:idx val="5"/>
            <c:bubble3D val="0"/>
            <c:spPr>
              <a:solidFill>
                <a:srgbClr val="CC7B38"/>
              </a:solidFill>
              <a:ln w="25400">
                <a:noFill/>
              </a:ln>
            </c:spPr>
            <c:extLst>
              <c:ext xmlns:c16="http://schemas.microsoft.com/office/drawing/2014/chart" uri="{C3380CC4-5D6E-409C-BE32-E72D297353CC}">
                <c16:uniqueId val="{0000000B-8912-4535-8C84-53ADA972DEE4}"/>
              </c:ext>
            </c:extLst>
          </c:dPt>
          <c:dPt>
            <c:idx val="6"/>
            <c:bubble3D val="0"/>
            <c:spPr>
              <a:solidFill>
                <a:srgbClr val="4F81BD"/>
              </a:solidFill>
              <a:ln w="25400">
                <a:noFill/>
              </a:ln>
            </c:spPr>
            <c:extLst>
              <c:ext xmlns:c16="http://schemas.microsoft.com/office/drawing/2014/chart" uri="{C3380CC4-5D6E-409C-BE32-E72D297353CC}">
                <c16:uniqueId val="{0000000D-8912-4535-8C84-53ADA972DEE4}"/>
              </c:ext>
            </c:extLst>
          </c:dPt>
          <c:dPt>
            <c:idx val="7"/>
            <c:bubble3D val="0"/>
            <c:spPr>
              <a:solidFill>
                <a:srgbClr val="C0504D"/>
              </a:solidFill>
              <a:ln w="25400">
                <a:noFill/>
              </a:ln>
            </c:spPr>
            <c:extLst>
              <c:ext xmlns:c16="http://schemas.microsoft.com/office/drawing/2014/chart" uri="{C3380CC4-5D6E-409C-BE32-E72D297353CC}">
                <c16:uniqueId val="{0000000F-8912-4535-8C84-53ADA972DEE4}"/>
              </c:ext>
            </c:extLst>
          </c:dPt>
          <c:dPt>
            <c:idx val="8"/>
            <c:bubble3D val="0"/>
            <c:spPr>
              <a:solidFill>
                <a:srgbClr val="9BBB59"/>
              </a:solidFill>
              <a:ln w="25400">
                <a:noFill/>
              </a:ln>
            </c:spPr>
            <c:extLst>
              <c:ext xmlns:c16="http://schemas.microsoft.com/office/drawing/2014/chart" uri="{C3380CC4-5D6E-409C-BE32-E72D297353CC}">
                <c16:uniqueId val="{00000011-8912-4535-8C84-53ADA972DEE4}"/>
              </c:ext>
            </c:extLst>
          </c:dPt>
          <c:dPt>
            <c:idx val="9"/>
            <c:bubble3D val="0"/>
            <c:spPr>
              <a:solidFill>
                <a:srgbClr val="8064A2"/>
              </a:solidFill>
              <a:ln w="25400">
                <a:noFill/>
              </a:ln>
            </c:spPr>
            <c:extLst>
              <c:ext xmlns:c16="http://schemas.microsoft.com/office/drawing/2014/chart" uri="{C3380CC4-5D6E-409C-BE32-E72D297353CC}">
                <c16:uniqueId val="{00000013-8912-4535-8C84-53ADA972DEE4}"/>
              </c:ext>
            </c:extLst>
          </c:dPt>
          <c:dPt>
            <c:idx val="10"/>
            <c:bubble3D val="0"/>
            <c:spPr>
              <a:solidFill>
                <a:srgbClr val="4BACC6"/>
              </a:solidFill>
              <a:ln w="25400">
                <a:noFill/>
              </a:ln>
            </c:spPr>
            <c:extLst>
              <c:ext xmlns:c16="http://schemas.microsoft.com/office/drawing/2014/chart" uri="{C3380CC4-5D6E-409C-BE32-E72D297353CC}">
                <c16:uniqueId val="{00000015-8912-4535-8C84-53ADA972DEE4}"/>
              </c:ext>
            </c:extLst>
          </c:dPt>
          <c:dPt>
            <c:idx val="11"/>
            <c:bubble3D val="0"/>
            <c:spPr>
              <a:solidFill>
                <a:srgbClr val="F79646"/>
              </a:solidFill>
              <a:ln w="25400">
                <a:noFill/>
              </a:ln>
            </c:spPr>
            <c:extLst>
              <c:ext xmlns:c16="http://schemas.microsoft.com/office/drawing/2014/chart" uri="{C3380CC4-5D6E-409C-BE32-E72D297353CC}">
                <c16:uniqueId val="{00000017-8912-4535-8C84-53ADA972DEE4}"/>
              </c:ext>
            </c:extLst>
          </c:dPt>
          <c:dPt>
            <c:idx val="12"/>
            <c:bubble3D val="0"/>
            <c:spPr>
              <a:solidFill>
                <a:srgbClr val="AABAD7"/>
              </a:solidFill>
              <a:ln w="25400">
                <a:noFill/>
              </a:ln>
            </c:spPr>
            <c:extLst>
              <c:ext xmlns:c16="http://schemas.microsoft.com/office/drawing/2014/chart" uri="{C3380CC4-5D6E-409C-BE32-E72D297353CC}">
                <c16:uniqueId val="{00000019-8912-4535-8C84-53ADA972DEE4}"/>
              </c:ext>
            </c:extLst>
          </c:dPt>
          <c:dLbls>
            <c:dLbl>
              <c:idx val="0"/>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1-8912-4535-8C84-53ADA972DEE4}"/>
                </c:ext>
              </c:extLst>
            </c:dLbl>
            <c:dLbl>
              <c:idx val="1"/>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3-8912-4535-8C84-53ADA972DEE4}"/>
                </c:ext>
              </c:extLst>
            </c:dLbl>
            <c:dLbl>
              <c:idx val="2"/>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5-8912-4535-8C84-53ADA972DEE4}"/>
                </c:ext>
              </c:extLst>
            </c:dLbl>
            <c:dLbl>
              <c:idx val="3"/>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7-8912-4535-8C84-53ADA972DEE4}"/>
                </c:ext>
              </c:extLst>
            </c:dLbl>
            <c:dLbl>
              <c:idx val="4"/>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9-8912-4535-8C84-53ADA972DEE4}"/>
                </c:ext>
              </c:extLst>
            </c:dLbl>
            <c:dLbl>
              <c:idx val="5"/>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B-8912-4535-8C84-53ADA972DEE4}"/>
                </c:ext>
              </c:extLst>
            </c:dLbl>
            <c:dLbl>
              <c:idx val="6"/>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D-8912-4535-8C84-53ADA972DEE4}"/>
                </c:ext>
              </c:extLst>
            </c:dLbl>
            <c:dLbl>
              <c:idx val="7"/>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F-8912-4535-8C84-53ADA972DEE4}"/>
                </c:ext>
              </c:extLst>
            </c:dLbl>
            <c:dLbl>
              <c:idx val="8"/>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1-8912-4535-8C84-53ADA972DEE4}"/>
                </c:ext>
              </c:extLst>
            </c:dLbl>
            <c:dLbl>
              <c:idx val="9"/>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3-8912-4535-8C84-53ADA972DEE4}"/>
                </c:ext>
              </c:extLst>
            </c:dLbl>
            <c:dLbl>
              <c:idx val="10"/>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5-8912-4535-8C84-53ADA972DEE4}"/>
                </c:ext>
              </c:extLst>
            </c:dLbl>
            <c:dLbl>
              <c:idx val="11"/>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7-8912-4535-8C84-53ADA972DEE4}"/>
                </c:ext>
              </c:extLst>
            </c:dLbl>
            <c:dLbl>
              <c:idx val="12"/>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9-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8912-4535-8C84-53ADA972DEE4}"/>
            </c:ext>
          </c:extLst>
        </c:ser>
        <c:ser>
          <c:idx val="1"/>
          <c:order val="1"/>
          <c:spPr>
            <a:solidFill>
              <a:srgbClr val="AA4643"/>
            </a:solidFill>
            <a:ln w="25400">
              <a:noFill/>
            </a:ln>
          </c:spPr>
          <c:dPt>
            <c:idx val="0"/>
            <c:bubble3D val="0"/>
            <c:spPr>
              <a:solidFill>
                <a:srgbClr val="40699C"/>
              </a:solidFill>
              <a:ln w="25400">
                <a:noFill/>
              </a:ln>
            </c:spPr>
            <c:extLst>
              <c:ext xmlns:c16="http://schemas.microsoft.com/office/drawing/2014/chart" uri="{C3380CC4-5D6E-409C-BE32-E72D297353CC}">
                <c16:uniqueId val="{0000001C-8912-4535-8C84-53ADA972DEE4}"/>
              </c:ext>
            </c:extLst>
          </c:dPt>
          <c:dPt>
            <c:idx val="1"/>
            <c:bubble3D val="0"/>
            <c:spPr>
              <a:solidFill>
                <a:srgbClr val="9E413E"/>
              </a:solidFill>
              <a:ln w="25400">
                <a:noFill/>
              </a:ln>
            </c:spPr>
            <c:extLst>
              <c:ext xmlns:c16="http://schemas.microsoft.com/office/drawing/2014/chart" uri="{C3380CC4-5D6E-409C-BE32-E72D297353CC}">
                <c16:uniqueId val="{0000001E-8912-4535-8C84-53ADA972DEE4}"/>
              </c:ext>
            </c:extLst>
          </c:dPt>
          <c:dPt>
            <c:idx val="2"/>
            <c:bubble3D val="0"/>
            <c:spPr>
              <a:solidFill>
                <a:srgbClr val="7F9A48"/>
              </a:solidFill>
              <a:ln w="25400">
                <a:noFill/>
              </a:ln>
            </c:spPr>
            <c:extLst>
              <c:ext xmlns:c16="http://schemas.microsoft.com/office/drawing/2014/chart" uri="{C3380CC4-5D6E-409C-BE32-E72D297353CC}">
                <c16:uniqueId val="{00000020-8912-4535-8C84-53ADA972DEE4}"/>
              </c:ext>
            </c:extLst>
          </c:dPt>
          <c:dPt>
            <c:idx val="3"/>
            <c:bubble3D val="0"/>
            <c:spPr>
              <a:solidFill>
                <a:srgbClr val="695185"/>
              </a:solidFill>
              <a:ln w="25400">
                <a:noFill/>
              </a:ln>
            </c:spPr>
            <c:extLst>
              <c:ext xmlns:c16="http://schemas.microsoft.com/office/drawing/2014/chart" uri="{C3380CC4-5D6E-409C-BE32-E72D297353CC}">
                <c16:uniqueId val="{00000022-8912-4535-8C84-53ADA972DEE4}"/>
              </c:ext>
            </c:extLst>
          </c:dPt>
          <c:dPt>
            <c:idx val="4"/>
            <c:bubble3D val="0"/>
            <c:spPr>
              <a:solidFill>
                <a:srgbClr val="3C8DA3"/>
              </a:solidFill>
              <a:ln w="25400">
                <a:noFill/>
              </a:ln>
            </c:spPr>
            <c:extLst>
              <c:ext xmlns:c16="http://schemas.microsoft.com/office/drawing/2014/chart" uri="{C3380CC4-5D6E-409C-BE32-E72D297353CC}">
                <c16:uniqueId val="{00000024-8912-4535-8C84-53ADA972DEE4}"/>
              </c:ext>
            </c:extLst>
          </c:dPt>
          <c:dPt>
            <c:idx val="5"/>
            <c:bubble3D val="0"/>
            <c:spPr>
              <a:solidFill>
                <a:srgbClr val="CC7B38"/>
              </a:solidFill>
              <a:ln w="25400">
                <a:noFill/>
              </a:ln>
            </c:spPr>
            <c:extLst>
              <c:ext xmlns:c16="http://schemas.microsoft.com/office/drawing/2014/chart" uri="{C3380CC4-5D6E-409C-BE32-E72D297353CC}">
                <c16:uniqueId val="{00000026-8912-4535-8C84-53ADA972DEE4}"/>
              </c:ext>
            </c:extLst>
          </c:dPt>
          <c:dPt>
            <c:idx val="6"/>
            <c:bubble3D val="0"/>
            <c:spPr>
              <a:solidFill>
                <a:srgbClr val="4F81BD"/>
              </a:solidFill>
              <a:ln w="25400">
                <a:noFill/>
              </a:ln>
            </c:spPr>
            <c:extLst>
              <c:ext xmlns:c16="http://schemas.microsoft.com/office/drawing/2014/chart" uri="{C3380CC4-5D6E-409C-BE32-E72D297353CC}">
                <c16:uniqueId val="{00000028-8912-4535-8C84-53ADA972DEE4}"/>
              </c:ext>
            </c:extLst>
          </c:dPt>
          <c:dPt>
            <c:idx val="7"/>
            <c:bubble3D val="0"/>
            <c:spPr>
              <a:solidFill>
                <a:srgbClr val="C0504D"/>
              </a:solidFill>
              <a:ln w="25400">
                <a:noFill/>
              </a:ln>
            </c:spPr>
            <c:extLst>
              <c:ext xmlns:c16="http://schemas.microsoft.com/office/drawing/2014/chart" uri="{C3380CC4-5D6E-409C-BE32-E72D297353CC}">
                <c16:uniqueId val="{0000002A-8912-4535-8C84-53ADA972DEE4}"/>
              </c:ext>
            </c:extLst>
          </c:dPt>
          <c:dPt>
            <c:idx val="8"/>
            <c:bubble3D val="0"/>
            <c:spPr>
              <a:solidFill>
                <a:srgbClr val="9BBB59"/>
              </a:solidFill>
              <a:ln w="25400">
                <a:noFill/>
              </a:ln>
            </c:spPr>
            <c:extLst>
              <c:ext xmlns:c16="http://schemas.microsoft.com/office/drawing/2014/chart" uri="{C3380CC4-5D6E-409C-BE32-E72D297353CC}">
                <c16:uniqueId val="{0000002C-8912-4535-8C84-53ADA972DEE4}"/>
              </c:ext>
            </c:extLst>
          </c:dPt>
          <c:dPt>
            <c:idx val="9"/>
            <c:bubble3D val="0"/>
            <c:spPr>
              <a:solidFill>
                <a:srgbClr val="8064A2"/>
              </a:solidFill>
              <a:ln w="25400">
                <a:noFill/>
              </a:ln>
            </c:spPr>
            <c:extLst>
              <c:ext xmlns:c16="http://schemas.microsoft.com/office/drawing/2014/chart" uri="{C3380CC4-5D6E-409C-BE32-E72D297353CC}">
                <c16:uniqueId val="{0000002E-8912-4535-8C84-53ADA972DEE4}"/>
              </c:ext>
            </c:extLst>
          </c:dPt>
          <c:dPt>
            <c:idx val="10"/>
            <c:bubble3D val="0"/>
            <c:spPr>
              <a:solidFill>
                <a:srgbClr val="4BACC6"/>
              </a:solidFill>
              <a:ln w="25400">
                <a:noFill/>
              </a:ln>
            </c:spPr>
            <c:extLst>
              <c:ext xmlns:c16="http://schemas.microsoft.com/office/drawing/2014/chart" uri="{C3380CC4-5D6E-409C-BE32-E72D297353CC}">
                <c16:uniqueId val="{00000030-8912-4535-8C84-53ADA972DEE4}"/>
              </c:ext>
            </c:extLst>
          </c:dPt>
          <c:dPt>
            <c:idx val="11"/>
            <c:bubble3D val="0"/>
            <c:spPr>
              <a:solidFill>
                <a:srgbClr val="F79646"/>
              </a:solidFill>
              <a:ln w="25400">
                <a:noFill/>
              </a:ln>
            </c:spPr>
            <c:extLst>
              <c:ext xmlns:c16="http://schemas.microsoft.com/office/drawing/2014/chart" uri="{C3380CC4-5D6E-409C-BE32-E72D297353CC}">
                <c16:uniqueId val="{00000032-8912-4535-8C84-53ADA972DEE4}"/>
              </c:ext>
            </c:extLst>
          </c:dPt>
          <c:dPt>
            <c:idx val="12"/>
            <c:bubble3D val="0"/>
            <c:spPr>
              <a:solidFill>
                <a:srgbClr val="AABAD7"/>
              </a:solidFill>
              <a:ln w="25400">
                <a:noFill/>
              </a:ln>
            </c:spPr>
            <c:extLst>
              <c:ext xmlns:c16="http://schemas.microsoft.com/office/drawing/2014/chart" uri="{C3380CC4-5D6E-409C-BE32-E72D297353CC}">
                <c16:uniqueId val="{00000034-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1C-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1E-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0-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2-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4-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6-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8-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A-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C-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2E-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0-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2-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4-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5-8912-4535-8C84-53ADA972DEE4}"/>
            </c:ext>
          </c:extLst>
        </c:ser>
        <c:ser>
          <c:idx val="2"/>
          <c:order val="2"/>
          <c:spPr>
            <a:solidFill>
              <a:srgbClr val="89A54E"/>
            </a:solidFill>
            <a:ln w="25400">
              <a:noFill/>
            </a:ln>
          </c:spPr>
          <c:dPt>
            <c:idx val="0"/>
            <c:bubble3D val="0"/>
            <c:spPr>
              <a:solidFill>
                <a:srgbClr val="40699C"/>
              </a:solidFill>
              <a:ln w="25400">
                <a:noFill/>
              </a:ln>
            </c:spPr>
            <c:extLst>
              <c:ext xmlns:c16="http://schemas.microsoft.com/office/drawing/2014/chart" uri="{C3380CC4-5D6E-409C-BE32-E72D297353CC}">
                <c16:uniqueId val="{00000037-8912-4535-8C84-53ADA972DEE4}"/>
              </c:ext>
            </c:extLst>
          </c:dPt>
          <c:dPt>
            <c:idx val="1"/>
            <c:bubble3D val="0"/>
            <c:spPr>
              <a:solidFill>
                <a:srgbClr val="9E413E"/>
              </a:solidFill>
              <a:ln w="25400">
                <a:noFill/>
              </a:ln>
            </c:spPr>
            <c:extLst>
              <c:ext xmlns:c16="http://schemas.microsoft.com/office/drawing/2014/chart" uri="{C3380CC4-5D6E-409C-BE32-E72D297353CC}">
                <c16:uniqueId val="{00000039-8912-4535-8C84-53ADA972DEE4}"/>
              </c:ext>
            </c:extLst>
          </c:dPt>
          <c:dPt>
            <c:idx val="2"/>
            <c:bubble3D val="0"/>
            <c:spPr>
              <a:solidFill>
                <a:srgbClr val="7F9A48"/>
              </a:solidFill>
              <a:ln w="25400">
                <a:noFill/>
              </a:ln>
            </c:spPr>
            <c:extLst>
              <c:ext xmlns:c16="http://schemas.microsoft.com/office/drawing/2014/chart" uri="{C3380CC4-5D6E-409C-BE32-E72D297353CC}">
                <c16:uniqueId val="{0000003B-8912-4535-8C84-53ADA972DEE4}"/>
              </c:ext>
            </c:extLst>
          </c:dPt>
          <c:dPt>
            <c:idx val="3"/>
            <c:bubble3D val="0"/>
            <c:spPr>
              <a:solidFill>
                <a:srgbClr val="695185"/>
              </a:solidFill>
              <a:ln w="25400">
                <a:noFill/>
              </a:ln>
            </c:spPr>
            <c:extLst>
              <c:ext xmlns:c16="http://schemas.microsoft.com/office/drawing/2014/chart" uri="{C3380CC4-5D6E-409C-BE32-E72D297353CC}">
                <c16:uniqueId val="{0000003D-8912-4535-8C84-53ADA972DEE4}"/>
              </c:ext>
            </c:extLst>
          </c:dPt>
          <c:dPt>
            <c:idx val="4"/>
            <c:bubble3D val="0"/>
            <c:spPr>
              <a:solidFill>
                <a:srgbClr val="3C8DA3"/>
              </a:solidFill>
              <a:ln w="25400">
                <a:noFill/>
              </a:ln>
            </c:spPr>
            <c:extLst>
              <c:ext xmlns:c16="http://schemas.microsoft.com/office/drawing/2014/chart" uri="{C3380CC4-5D6E-409C-BE32-E72D297353CC}">
                <c16:uniqueId val="{0000003F-8912-4535-8C84-53ADA972DEE4}"/>
              </c:ext>
            </c:extLst>
          </c:dPt>
          <c:dPt>
            <c:idx val="5"/>
            <c:bubble3D val="0"/>
            <c:spPr>
              <a:solidFill>
                <a:srgbClr val="CC7B38"/>
              </a:solidFill>
              <a:ln w="25400">
                <a:noFill/>
              </a:ln>
            </c:spPr>
            <c:extLst>
              <c:ext xmlns:c16="http://schemas.microsoft.com/office/drawing/2014/chart" uri="{C3380CC4-5D6E-409C-BE32-E72D297353CC}">
                <c16:uniqueId val="{00000041-8912-4535-8C84-53ADA972DEE4}"/>
              </c:ext>
            </c:extLst>
          </c:dPt>
          <c:dPt>
            <c:idx val="6"/>
            <c:bubble3D val="0"/>
            <c:spPr>
              <a:solidFill>
                <a:srgbClr val="4F81BD"/>
              </a:solidFill>
              <a:ln w="25400">
                <a:noFill/>
              </a:ln>
            </c:spPr>
            <c:extLst>
              <c:ext xmlns:c16="http://schemas.microsoft.com/office/drawing/2014/chart" uri="{C3380CC4-5D6E-409C-BE32-E72D297353CC}">
                <c16:uniqueId val="{00000043-8912-4535-8C84-53ADA972DEE4}"/>
              </c:ext>
            </c:extLst>
          </c:dPt>
          <c:dPt>
            <c:idx val="7"/>
            <c:bubble3D val="0"/>
            <c:spPr>
              <a:solidFill>
                <a:srgbClr val="C0504D"/>
              </a:solidFill>
              <a:ln w="25400">
                <a:noFill/>
              </a:ln>
            </c:spPr>
            <c:extLst>
              <c:ext xmlns:c16="http://schemas.microsoft.com/office/drawing/2014/chart" uri="{C3380CC4-5D6E-409C-BE32-E72D297353CC}">
                <c16:uniqueId val="{00000045-8912-4535-8C84-53ADA972DEE4}"/>
              </c:ext>
            </c:extLst>
          </c:dPt>
          <c:dPt>
            <c:idx val="8"/>
            <c:bubble3D val="0"/>
            <c:spPr>
              <a:solidFill>
                <a:srgbClr val="9BBB59"/>
              </a:solidFill>
              <a:ln w="25400">
                <a:noFill/>
              </a:ln>
            </c:spPr>
            <c:extLst>
              <c:ext xmlns:c16="http://schemas.microsoft.com/office/drawing/2014/chart" uri="{C3380CC4-5D6E-409C-BE32-E72D297353CC}">
                <c16:uniqueId val="{00000047-8912-4535-8C84-53ADA972DEE4}"/>
              </c:ext>
            </c:extLst>
          </c:dPt>
          <c:dPt>
            <c:idx val="9"/>
            <c:bubble3D val="0"/>
            <c:spPr>
              <a:solidFill>
                <a:srgbClr val="8064A2"/>
              </a:solidFill>
              <a:ln w="25400">
                <a:noFill/>
              </a:ln>
            </c:spPr>
            <c:extLst>
              <c:ext xmlns:c16="http://schemas.microsoft.com/office/drawing/2014/chart" uri="{C3380CC4-5D6E-409C-BE32-E72D297353CC}">
                <c16:uniqueId val="{00000049-8912-4535-8C84-53ADA972DEE4}"/>
              </c:ext>
            </c:extLst>
          </c:dPt>
          <c:dPt>
            <c:idx val="10"/>
            <c:bubble3D val="0"/>
            <c:spPr>
              <a:solidFill>
                <a:srgbClr val="4BACC6"/>
              </a:solidFill>
              <a:ln w="25400">
                <a:noFill/>
              </a:ln>
            </c:spPr>
            <c:extLst>
              <c:ext xmlns:c16="http://schemas.microsoft.com/office/drawing/2014/chart" uri="{C3380CC4-5D6E-409C-BE32-E72D297353CC}">
                <c16:uniqueId val="{0000004B-8912-4535-8C84-53ADA972DEE4}"/>
              </c:ext>
            </c:extLst>
          </c:dPt>
          <c:dPt>
            <c:idx val="11"/>
            <c:bubble3D val="0"/>
            <c:spPr>
              <a:solidFill>
                <a:srgbClr val="F79646"/>
              </a:solidFill>
              <a:ln w="25400">
                <a:noFill/>
              </a:ln>
            </c:spPr>
            <c:extLst>
              <c:ext xmlns:c16="http://schemas.microsoft.com/office/drawing/2014/chart" uri="{C3380CC4-5D6E-409C-BE32-E72D297353CC}">
                <c16:uniqueId val="{0000004D-8912-4535-8C84-53ADA972DEE4}"/>
              </c:ext>
            </c:extLst>
          </c:dPt>
          <c:dPt>
            <c:idx val="12"/>
            <c:bubble3D val="0"/>
            <c:spPr>
              <a:solidFill>
                <a:srgbClr val="AABAD7"/>
              </a:solidFill>
              <a:ln w="25400">
                <a:noFill/>
              </a:ln>
            </c:spPr>
            <c:extLst>
              <c:ext xmlns:c16="http://schemas.microsoft.com/office/drawing/2014/chart" uri="{C3380CC4-5D6E-409C-BE32-E72D297353CC}">
                <c16:uniqueId val="{0000004F-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7-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9-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B-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D-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3F-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1-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3-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5-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7-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9-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B-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D-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4F-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0-8912-4535-8C84-53ADA972DEE4}"/>
            </c:ext>
          </c:extLst>
        </c:ser>
        <c:ser>
          <c:idx val="3"/>
          <c:order val="3"/>
          <c:spPr>
            <a:solidFill>
              <a:srgbClr val="71588F"/>
            </a:solidFill>
            <a:ln w="25400">
              <a:noFill/>
            </a:ln>
          </c:spPr>
          <c:dPt>
            <c:idx val="0"/>
            <c:bubble3D val="0"/>
            <c:spPr>
              <a:solidFill>
                <a:srgbClr val="40699C"/>
              </a:solidFill>
              <a:ln w="25400">
                <a:noFill/>
              </a:ln>
            </c:spPr>
            <c:extLst>
              <c:ext xmlns:c16="http://schemas.microsoft.com/office/drawing/2014/chart" uri="{C3380CC4-5D6E-409C-BE32-E72D297353CC}">
                <c16:uniqueId val="{00000052-8912-4535-8C84-53ADA972DEE4}"/>
              </c:ext>
            </c:extLst>
          </c:dPt>
          <c:dPt>
            <c:idx val="1"/>
            <c:bubble3D val="0"/>
            <c:spPr>
              <a:solidFill>
                <a:srgbClr val="9E413E"/>
              </a:solidFill>
              <a:ln w="25400">
                <a:noFill/>
              </a:ln>
            </c:spPr>
            <c:extLst>
              <c:ext xmlns:c16="http://schemas.microsoft.com/office/drawing/2014/chart" uri="{C3380CC4-5D6E-409C-BE32-E72D297353CC}">
                <c16:uniqueId val="{00000054-8912-4535-8C84-53ADA972DEE4}"/>
              </c:ext>
            </c:extLst>
          </c:dPt>
          <c:dPt>
            <c:idx val="2"/>
            <c:bubble3D val="0"/>
            <c:spPr>
              <a:solidFill>
                <a:srgbClr val="7F9A48"/>
              </a:solidFill>
              <a:ln w="25400">
                <a:noFill/>
              </a:ln>
            </c:spPr>
            <c:extLst>
              <c:ext xmlns:c16="http://schemas.microsoft.com/office/drawing/2014/chart" uri="{C3380CC4-5D6E-409C-BE32-E72D297353CC}">
                <c16:uniqueId val="{00000056-8912-4535-8C84-53ADA972DEE4}"/>
              </c:ext>
            </c:extLst>
          </c:dPt>
          <c:dPt>
            <c:idx val="3"/>
            <c:bubble3D val="0"/>
            <c:spPr>
              <a:solidFill>
                <a:srgbClr val="695185"/>
              </a:solidFill>
              <a:ln w="25400">
                <a:noFill/>
              </a:ln>
            </c:spPr>
            <c:extLst>
              <c:ext xmlns:c16="http://schemas.microsoft.com/office/drawing/2014/chart" uri="{C3380CC4-5D6E-409C-BE32-E72D297353CC}">
                <c16:uniqueId val="{00000058-8912-4535-8C84-53ADA972DEE4}"/>
              </c:ext>
            </c:extLst>
          </c:dPt>
          <c:dPt>
            <c:idx val="4"/>
            <c:bubble3D val="0"/>
            <c:spPr>
              <a:solidFill>
                <a:srgbClr val="3C8DA3"/>
              </a:solidFill>
              <a:ln w="25400">
                <a:noFill/>
              </a:ln>
            </c:spPr>
            <c:extLst>
              <c:ext xmlns:c16="http://schemas.microsoft.com/office/drawing/2014/chart" uri="{C3380CC4-5D6E-409C-BE32-E72D297353CC}">
                <c16:uniqueId val="{0000005A-8912-4535-8C84-53ADA972DEE4}"/>
              </c:ext>
            </c:extLst>
          </c:dPt>
          <c:dPt>
            <c:idx val="5"/>
            <c:bubble3D val="0"/>
            <c:spPr>
              <a:solidFill>
                <a:srgbClr val="CC7B38"/>
              </a:solidFill>
              <a:ln w="25400">
                <a:noFill/>
              </a:ln>
            </c:spPr>
            <c:extLst>
              <c:ext xmlns:c16="http://schemas.microsoft.com/office/drawing/2014/chart" uri="{C3380CC4-5D6E-409C-BE32-E72D297353CC}">
                <c16:uniqueId val="{0000005C-8912-4535-8C84-53ADA972DEE4}"/>
              </c:ext>
            </c:extLst>
          </c:dPt>
          <c:dPt>
            <c:idx val="6"/>
            <c:bubble3D val="0"/>
            <c:spPr>
              <a:solidFill>
                <a:srgbClr val="4F81BD"/>
              </a:solidFill>
              <a:ln w="25400">
                <a:noFill/>
              </a:ln>
            </c:spPr>
            <c:extLst>
              <c:ext xmlns:c16="http://schemas.microsoft.com/office/drawing/2014/chart" uri="{C3380CC4-5D6E-409C-BE32-E72D297353CC}">
                <c16:uniqueId val="{0000005E-8912-4535-8C84-53ADA972DEE4}"/>
              </c:ext>
            </c:extLst>
          </c:dPt>
          <c:dPt>
            <c:idx val="7"/>
            <c:bubble3D val="0"/>
            <c:spPr>
              <a:solidFill>
                <a:srgbClr val="C0504D"/>
              </a:solidFill>
              <a:ln w="25400">
                <a:noFill/>
              </a:ln>
            </c:spPr>
            <c:extLst>
              <c:ext xmlns:c16="http://schemas.microsoft.com/office/drawing/2014/chart" uri="{C3380CC4-5D6E-409C-BE32-E72D297353CC}">
                <c16:uniqueId val="{00000060-8912-4535-8C84-53ADA972DEE4}"/>
              </c:ext>
            </c:extLst>
          </c:dPt>
          <c:dPt>
            <c:idx val="8"/>
            <c:bubble3D val="0"/>
            <c:spPr>
              <a:solidFill>
                <a:srgbClr val="9BBB59"/>
              </a:solidFill>
              <a:ln w="25400">
                <a:noFill/>
              </a:ln>
            </c:spPr>
            <c:extLst>
              <c:ext xmlns:c16="http://schemas.microsoft.com/office/drawing/2014/chart" uri="{C3380CC4-5D6E-409C-BE32-E72D297353CC}">
                <c16:uniqueId val="{00000062-8912-4535-8C84-53ADA972DEE4}"/>
              </c:ext>
            </c:extLst>
          </c:dPt>
          <c:dPt>
            <c:idx val="9"/>
            <c:bubble3D val="0"/>
            <c:spPr>
              <a:solidFill>
                <a:srgbClr val="8064A2"/>
              </a:solidFill>
              <a:ln w="25400">
                <a:noFill/>
              </a:ln>
            </c:spPr>
            <c:extLst>
              <c:ext xmlns:c16="http://schemas.microsoft.com/office/drawing/2014/chart" uri="{C3380CC4-5D6E-409C-BE32-E72D297353CC}">
                <c16:uniqueId val="{00000064-8912-4535-8C84-53ADA972DEE4}"/>
              </c:ext>
            </c:extLst>
          </c:dPt>
          <c:dPt>
            <c:idx val="10"/>
            <c:bubble3D val="0"/>
            <c:spPr>
              <a:solidFill>
                <a:srgbClr val="4BACC6"/>
              </a:solidFill>
              <a:ln w="25400">
                <a:noFill/>
              </a:ln>
            </c:spPr>
            <c:extLst>
              <c:ext xmlns:c16="http://schemas.microsoft.com/office/drawing/2014/chart" uri="{C3380CC4-5D6E-409C-BE32-E72D297353CC}">
                <c16:uniqueId val="{00000066-8912-4535-8C84-53ADA972DEE4}"/>
              </c:ext>
            </c:extLst>
          </c:dPt>
          <c:dPt>
            <c:idx val="11"/>
            <c:bubble3D val="0"/>
            <c:spPr>
              <a:solidFill>
                <a:srgbClr val="F79646"/>
              </a:solidFill>
              <a:ln w="25400">
                <a:noFill/>
              </a:ln>
            </c:spPr>
            <c:extLst>
              <c:ext xmlns:c16="http://schemas.microsoft.com/office/drawing/2014/chart" uri="{C3380CC4-5D6E-409C-BE32-E72D297353CC}">
                <c16:uniqueId val="{00000068-8912-4535-8C84-53ADA972DEE4}"/>
              </c:ext>
            </c:extLst>
          </c:dPt>
          <c:dPt>
            <c:idx val="12"/>
            <c:bubble3D val="0"/>
            <c:spPr>
              <a:solidFill>
                <a:srgbClr val="AABAD7"/>
              </a:solidFill>
              <a:ln w="25400">
                <a:noFill/>
              </a:ln>
            </c:spPr>
            <c:extLst>
              <c:ext xmlns:c16="http://schemas.microsoft.com/office/drawing/2014/chart" uri="{C3380CC4-5D6E-409C-BE32-E72D297353CC}">
                <c16:uniqueId val="{0000006A-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2-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4-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6-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8-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A-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C-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5E-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0-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2-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4-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6-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8-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A-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B-8912-4535-8C84-53ADA972DEE4}"/>
            </c:ext>
          </c:extLst>
        </c:ser>
        <c:ser>
          <c:idx val="4"/>
          <c:order val="4"/>
          <c:spPr>
            <a:solidFill>
              <a:srgbClr val="4198AF"/>
            </a:solidFill>
            <a:ln w="25400">
              <a:noFill/>
            </a:ln>
          </c:spPr>
          <c:dPt>
            <c:idx val="0"/>
            <c:bubble3D val="0"/>
            <c:spPr>
              <a:solidFill>
                <a:srgbClr val="40699C"/>
              </a:solidFill>
              <a:ln w="25400">
                <a:noFill/>
              </a:ln>
            </c:spPr>
            <c:extLst>
              <c:ext xmlns:c16="http://schemas.microsoft.com/office/drawing/2014/chart" uri="{C3380CC4-5D6E-409C-BE32-E72D297353CC}">
                <c16:uniqueId val="{0000006D-8912-4535-8C84-53ADA972DEE4}"/>
              </c:ext>
            </c:extLst>
          </c:dPt>
          <c:dPt>
            <c:idx val="1"/>
            <c:bubble3D val="0"/>
            <c:spPr>
              <a:solidFill>
                <a:srgbClr val="9E413E"/>
              </a:solidFill>
              <a:ln w="25400">
                <a:noFill/>
              </a:ln>
            </c:spPr>
            <c:extLst>
              <c:ext xmlns:c16="http://schemas.microsoft.com/office/drawing/2014/chart" uri="{C3380CC4-5D6E-409C-BE32-E72D297353CC}">
                <c16:uniqueId val="{0000006F-8912-4535-8C84-53ADA972DEE4}"/>
              </c:ext>
            </c:extLst>
          </c:dPt>
          <c:dPt>
            <c:idx val="2"/>
            <c:bubble3D val="0"/>
            <c:spPr>
              <a:solidFill>
                <a:srgbClr val="7F9A48"/>
              </a:solidFill>
              <a:ln w="25400">
                <a:noFill/>
              </a:ln>
            </c:spPr>
            <c:extLst>
              <c:ext xmlns:c16="http://schemas.microsoft.com/office/drawing/2014/chart" uri="{C3380CC4-5D6E-409C-BE32-E72D297353CC}">
                <c16:uniqueId val="{00000071-8912-4535-8C84-53ADA972DEE4}"/>
              </c:ext>
            </c:extLst>
          </c:dPt>
          <c:dPt>
            <c:idx val="3"/>
            <c:bubble3D val="0"/>
            <c:spPr>
              <a:solidFill>
                <a:srgbClr val="695185"/>
              </a:solidFill>
              <a:ln w="25400">
                <a:noFill/>
              </a:ln>
            </c:spPr>
            <c:extLst>
              <c:ext xmlns:c16="http://schemas.microsoft.com/office/drawing/2014/chart" uri="{C3380CC4-5D6E-409C-BE32-E72D297353CC}">
                <c16:uniqueId val="{00000073-8912-4535-8C84-53ADA972DEE4}"/>
              </c:ext>
            </c:extLst>
          </c:dPt>
          <c:dPt>
            <c:idx val="4"/>
            <c:bubble3D val="0"/>
            <c:spPr>
              <a:solidFill>
                <a:srgbClr val="3C8DA3"/>
              </a:solidFill>
              <a:ln w="25400">
                <a:noFill/>
              </a:ln>
            </c:spPr>
            <c:extLst>
              <c:ext xmlns:c16="http://schemas.microsoft.com/office/drawing/2014/chart" uri="{C3380CC4-5D6E-409C-BE32-E72D297353CC}">
                <c16:uniqueId val="{00000075-8912-4535-8C84-53ADA972DEE4}"/>
              </c:ext>
            </c:extLst>
          </c:dPt>
          <c:dPt>
            <c:idx val="5"/>
            <c:bubble3D val="0"/>
            <c:spPr>
              <a:solidFill>
                <a:srgbClr val="CC7B38"/>
              </a:solidFill>
              <a:ln w="25400">
                <a:noFill/>
              </a:ln>
            </c:spPr>
            <c:extLst>
              <c:ext xmlns:c16="http://schemas.microsoft.com/office/drawing/2014/chart" uri="{C3380CC4-5D6E-409C-BE32-E72D297353CC}">
                <c16:uniqueId val="{00000077-8912-4535-8C84-53ADA972DEE4}"/>
              </c:ext>
            </c:extLst>
          </c:dPt>
          <c:dPt>
            <c:idx val="6"/>
            <c:bubble3D val="0"/>
            <c:spPr>
              <a:solidFill>
                <a:srgbClr val="4F81BD"/>
              </a:solidFill>
              <a:ln w="25400">
                <a:noFill/>
              </a:ln>
            </c:spPr>
            <c:extLst>
              <c:ext xmlns:c16="http://schemas.microsoft.com/office/drawing/2014/chart" uri="{C3380CC4-5D6E-409C-BE32-E72D297353CC}">
                <c16:uniqueId val="{00000079-8912-4535-8C84-53ADA972DEE4}"/>
              </c:ext>
            </c:extLst>
          </c:dPt>
          <c:dPt>
            <c:idx val="7"/>
            <c:bubble3D val="0"/>
            <c:spPr>
              <a:solidFill>
                <a:srgbClr val="C0504D"/>
              </a:solidFill>
              <a:ln w="25400">
                <a:noFill/>
              </a:ln>
            </c:spPr>
            <c:extLst>
              <c:ext xmlns:c16="http://schemas.microsoft.com/office/drawing/2014/chart" uri="{C3380CC4-5D6E-409C-BE32-E72D297353CC}">
                <c16:uniqueId val="{0000007B-8912-4535-8C84-53ADA972DEE4}"/>
              </c:ext>
            </c:extLst>
          </c:dPt>
          <c:dPt>
            <c:idx val="8"/>
            <c:bubble3D val="0"/>
            <c:spPr>
              <a:solidFill>
                <a:srgbClr val="9BBB59"/>
              </a:solidFill>
              <a:ln w="25400">
                <a:noFill/>
              </a:ln>
            </c:spPr>
            <c:extLst>
              <c:ext xmlns:c16="http://schemas.microsoft.com/office/drawing/2014/chart" uri="{C3380CC4-5D6E-409C-BE32-E72D297353CC}">
                <c16:uniqueId val="{0000007D-8912-4535-8C84-53ADA972DEE4}"/>
              </c:ext>
            </c:extLst>
          </c:dPt>
          <c:dPt>
            <c:idx val="9"/>
            <c:bubble3D val="0"/>
            <c:spPr>
              <a:solidFill>
                <a:srgbClr val="8064A2"/>
              </a:solidFill>
              <a:ln w="25400">
                <a:noFill/>
              </a:ln>
            </c:spPr>
            <c:extLst>
              <c:ext xmlns:c16="http://schemas.microsoft.com/office/drawing/2014/chart" uri="{C3380CC4-5D6E-409C-BE32-E72D297353CC}">
                <c16:uniqueId val="{0000007F-8912-4535-8C84-53ADA972DEE4}"/>
              </c:ext>
            </c:extLst>
          </c:dPt>
          <c:dPt>
            <c:idx val="10"/>
            <c:bubble3D val="0"/>
            <c:spPr>
              <a:solidFill>
                <a:srgbClr val="4BACC6"/>
              </a:solidFill>
              <a:ln w="25400">
                <a:noFill/>
              </a:ln>
            </c:spPr>
            <c:extLst>
              <c:ext xmlns:c16="http://schemas.microsoft.com/office/drawing/2014/chart" uri="{C3380CC4-5D6E-409C-BE32-E72D297353CC}">
                <c16:uniqueId val="{00000081-8912-4535-8C84-53ADA972DEE4}"/>
              </c:ext>
            </c:extLst>
          </c:dPt>
          <c:dPt>
            <c:idx val="11"/>
            <c:bubble3D val="0"/>
            <c:spPr>
              <a:solidFill>
                <a:srgbClr val="F79646"/>
              </a:solidFill>
              <a:ln w="25400">
                <a:noFill/>
              </a:ln>
            </c:spPr>
            <c:extLst>
              <c:ext xmlns:c16="http://schemas.microsoft.com/office/drawing/2014/chart" uri="{C3380CC4-5D6E-409C-BE32-E72D297353CC}">
                <c16:uniqueId val="{00000083-8912-4535-8C84-53ADA972DEE4}"/>
              </c:ext>
            </c:extLst>
          </c:dPt>
          <c:dPt>
            <c:idx val="12"/>
            <c:bubble3D val="0"/>
            <c:spPr>
              <a:solidFill>
                <a:srgbClr val="AABAD7"/>
              </a:solidFill>
              <a:ln w="25400">
                <a:noFill/>
              </a:ln>
            </c:spPr>
            <c:extLst>
              <c:ext xmlns:c16="http://schemas.microsoft.com/office/drawing/2014/chart" uri="{C3380CC4-5D6E-409C-BE32-E72D297353CC}">
                <c16:uniqueId val="{00000085-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D-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6F-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1-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3-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5-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7-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9-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B-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D-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7F-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1-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3-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5-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86-8912-4535-8C84-53ADA972DEE4}"/>
            </c:ext>
          </c:extLst>
        </c:ser>
        <c:ser>
          <c:idx val="5"/>
          <c:order val="5"/>
          <c:spPr>
            <a:solidFill>
              <a:srgbClr val="DB843D"/>
            </a:solidFill>
            <a:ln w="25400">
              <a:noFill/>
            </a:ln>
          </c:spPr>
          <c:dPt>
            <c:idx val="0"/>
            <c:bubble3D val="0"/>
            <c:spPr>
              <a:solidFill>
                <a:srgbClr val="40699C"/>
              </a:solidFill>
              <a:ln w="25400">
                <a:noFill/>
              </a:ln>
            </c:spPr>
            <c:extLst>
              <c:ext xmlns:c16="http://schemas.microsoft.com/office/drawing/2014/chart" uri="{C3380CC4-5D6E-409C-BE32-E72D297353CC}">
                <c16:uniqueId val="{00000088-8912-4535-8C84-53ADA972DEE4}"/>
              </c:ext>
            </c:extLst>
          </c:dPt>
          <c:dPt>
            <c:idx val="1"/>
            <c:bubble3D val="0"/>
            <c:spPr>
              <a:solidFill>
                <a:srgbClr val="9E413E"/>
              </a:solidFill>
              <a:ln w="25400">
                <a:noFill/>
              </a:ln>
            </c:spPr>
            <c:extLst>
              <c:ext xmlns:c16="http://schemas.microsoft.com/office/drawing/2014/chart" uri="{C3380CC4-5D6E-409C-BE32-E72D297353CC}">
                <c16:uniqueId val="{0000008A-8912-4535-8C84-53ADA972DEE4}"/>
              </c:ext>
            </c:extLst>
          </c:dPt>
          <c:dPt>
            <c:idx val="2"/>
            <c:bubble3D val="0"/>
            <c:spPr>
              <a:solidFill>
                <a:srgbClr val="7F9A48"/>
              </a:solidFill>
              <a:ln w="25400">
                <a:noFill/>
              </a:ln>
            </c:spPr>
            <c:extLst>
              <c:ext xmlns:c16="http://schemas.microsoft.com/office/drawing/2014/chart" uri="{C3380CC4-5D6E-409C-BE32-E72D297353CC}">
                <c16:uniqueId val="{0000008C-8912-4535-8C84-53ADA972DEE4}"/>
              </c:ext>
            </c:extLst>
          </c:dPt>
          <c:dPt>
            <c:idx val="3"/>
            <c:bubble3D val="0"/>
            <c:spPr>
              <a:solidFill>
                <a:srgbClr val="695185"/>
              </a:solidFill>
              <a:ln w="25400">
                <a:noFill/>
              </a:ln>
            </c:spPr>
            <c:extLst>
              <c:ext xmlns:c16="http://schemas.microsoft.com/office/drawing/2014/chart" uri="{C3380CC4-5D6E-409C-BE32-E72D297353CC}">
                <c16:uniqueId val="{0000008E-8912-4535-8C84-53ADA972DEE4}"/>
              </c:ext>
            </c:extLst>
          </c:dPt>
          <c:dPt>
            <c:idx val="4"/>
            <c:bubble3D val="0"/>
            <c:spPr>
              <a:solidFill>
                <a:srgbClr val="3C8DA3"/>
              </a:solidFill>
              <a:ln w="25400">
                <a:noFill/>
              </a:ln>
            </c:spPr>
            <c:extLst>
              <c:ext xmlns:c16="http://schemas.microsoft.com/office/drawing/2014/chart" uri="{C3380CC4-5D6E-409C-BE32-E72D297353CC}">
                <c16:uniqueId val="{00000090-8912-4535-8C84-53ADA972DEE4}"/>
              </c:ext>
            </c:extLst>
          </c:dPt>
          <c:dPt>
            <c:idx val="5"/>
            <c:bubble3D val="0"/>
            <c:spPr>
              <a:solidFill>
                <a:srgbClr val="CC7B38"/>
              </a:solidFill>
              <a:ln w="25400">
                <a:noFill/>
              </a:ln>
            </c:spPr>
            <c:extLst>
              <c:ext xmlns:c16="http://schemas.microsoft.com/office/drawing/2014/chart" uri="{C3380CC4-5D6E-409C-BE32-E72D297353CC}">
                <c16:uniqueId val="{00000092-8912-4535-8C84-53ADA972DEE4}"/>
              </c:ext>
            </c:extLst>
          </c:dPt>
          <c:dPt>
            <c:idx val="6"/>
            <c:bubble3D val="0"/>
            <c:spPr>
              <a:solidFill>
                <a:srgbClr val="4F81BD"/>
              </a:solidFill>
              <a:ln w="25400">
                <a:noFill/>
              </a:ln>
            </c:spPr>
            <c:extLst>
              <c:ext xmlns:c16="http://schemas.microsoft.com/office/drawing/2014/chart" uri="{C3380CC4-5D6E-409C-BE32-E72D297353CC}">
                <c16:uniqueId val="{00000094-8912-4535-8C84-53ADA972DEE4}"/>
              </c:ext>
            </c:extLst>
          </c:dPt>
          <c:dPt>
            <c:idx val="7"/>
            <c:bubble3D val="0"/>
            <c:spPr>
              <a:solidFill>
                <a:srgbClr val="C0504D"/>
              </a:solidFill>
              <a:ln w="25400">
                <a:noFill/>
              </a:ln>
            </c:spPr>
            <c:extLst>
              <c:ext xmlns:c16="http://schemas.microsoft.com/office/drawing/2014/chart" uri="{C3380CC4-5D6E-409C-BE32-E72D297353CC}">
                <c16:uniqueId val="{00000096-8912-4535-8C84-53ADA972DEE4}"/>
              </c:ext>
            </c:extLst>
          </c:dPt>
          <c:dPt>
            <c:idx val="8"/>
            <c:bubble3D val="0"/>
            <c:spPr>
              <a:solidFill>
                <a:srgbClr val="9BBB59"/>
              </a:solidFill>
              <a:ln w="25400">
                <a:noFill/>
              </a:ln>
            </c:spPr>
            <c:extLst>
              <c:ext xmlns:c16="http://schemas.microsoft.com/office/drawing/2014/chart" uri="{C3380CC4-5D6E-409C-BE32-E72D297353CC}">
                <c16:uniqueId val="{00000098-8912-4535-8C84-53ADA972DEE4}"/>
              </c:ext>
            </c:extLst>
          </c:dPt>
          <c:dPt>
            <c:idx val="9"/>
            <c:bubble3D val="0"/>
            <c:spPr>
              <a:solidFill>
                <a:srgbClr val="8064A2"/>
              </a:solidFill>
              <a:ln w="25400">
                <a:noFill/>
              </a:ln>
            </c:spPr>
            <c:extLst>
              <c:ext xmlns:c16="http://schemas.microsoft.com/office/drawing/2014/chart" uri="{C3380CC4-5D6E-409C-BE32-E72D297353CC}">
                <c16:uniqueId val="{0000009A-8912-4535-8C84-53ADA972DEE4}"/>
              </c:ext>
            </c:extLst>
          </c:dPt>
          <c:dPt>
            <c:idx val="10"/>
            <c:bubble3D val="0"/>
            <c:spPr>
              <a:solidFill>
                <a:srgbClr val="4BACC6"/>
              </a:solidFill>
              <a:ln w="25400">
                <a:noFill/>
              </a:ln>
            </c:spPr>
            <c:extLst>
              <c:ext xmlns:c16="http://schemas.microsoft.com/office/drawing/2014/chart" uri="{C3380CC4-5D6E-409C-BE32-E72D297353CC}">
                <c16:uniqueId val="{0000009C-8912-4535-8C84-53ADA972DEE4}"/>
              </c:ext>
            </c:extLst>
          </c:dPt>
          <c:dPt>
            <c:idx val="11"/>
            <c:bubble3D val="0"/>
            <c:spPr>
              <a:solidFill>
                <a:srgbClr val="F79646"/>
              </a:solidFill>
              <a:ln w="25400">
                <a:noFill/>
              </a:ln>
            </c:spPr>
            <c:extLst>
              <c:ext xmlns:c16="http://schemas.microsoft.com/office/drawing/2014/chart" uri="{C3380CC4-5D6E-409C-BE32-E72D297353CC}">
                <c16:uniqueId val="{0000009E-8912-4535-8C84-53ADA972DEE4}"/>
              </c:ext>
            </c:extLst>
          </c:dPt>
          <c:dPt>
            <c:idx val="12"/>
            <c:bubble3D val="0"/>
            <c:spPr>
              <a:solidFill>
                <a:srgbClr val="AABAD7"/>
              </a:solidFill>
              <a:ln w="25400">
                <a:noFill/>
              </a:ln>
            </c:spPr>
            <c:extLst>
              <c:ext xmlns:c16="http://schemas.microsoft.com/office/drawing/2014/chart" uri="{C3380CC4-5D6E-409C-BE32-E72D297353CC}">
                <c16:uniqueId val="{000000A0-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8-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A-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C-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8E-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0-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2-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4-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6-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8-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A-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C-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9E-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0-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A1-8912-4535-8C84-53ADA972DEE4}"/>
            </c:ext>
          </c:extLst>
        </c:ser>
        <c:ser>
          <c:idx val="6"/>
          <c:order val="6"/>
          <c:spPr>
            <a:solidFill>
              <a:srgbClr val="93A9CF"/>
            </a:solidFill>
            <a:ln w="25400">
              <a:noFill/>
            </a:ln>
          </c:spPr>
          <c:dPt>
            <c:idx val="0"/>
            <c:bubble3D val="0"/>
            <c:spPr>
              <a:solidFill>
                <a:srgbClr val="40699C"/>
              </a:solidFill>
              <a:ln w="25400">
                <a:noFill/>
              </a:ln>
            </c:spPr>
            <c:extLst>
              <c:ext xmlns:c16="http://schemas.microsoft.com/office/drawing/2014/chart" uri="{C3380CC4-5D6E-409C-BE32-E72D297353CC}">
                <c16:uniqueId val="{000000A3-8912-4535-8C84-53ADA972DEE4}"/>
              </c:ext>
            </c:extLst>
          </c:dPt>
          <c:dPt>
            <c:idx val="1"/>
            <c:bubble3D val="0"/>
            <c:spPr>
              <a:solidFill>
                <a:srgbClr val="9E413E"/>
              </a:solidFill>
              <a:ln w="25400">
                <a:noFill/>
              </a:ln>
            </c:spPr>
            <c:extLst>
              <c:ext xmlns:c16="http://schemas.microsoft.com/office/drawing/2014/chart" uri="{C3380CC4-5D6E-409C-BE32-E72D297353CC}">
                <c16:uniqueId val="{000000A5-8912-4535-8C84-53ADA972DEE4}"/>
              </c:ext>
            </c:extLst>
          </c:dPt>
          <c:dPt>
            <c:idx val="2"/>
            <c:bubble3D val="0"/>
            <c:spPr>
              <a:solidFill>
                <a:srgbClr val="7F9A48"/>
              </a:solidFill>
              <a:ln w="25400">
                <a:noFill/>
              </a:ln>
            </c:spPr>
            <c:extLst>
              <c:ext xmlns:c16="http://schemas.microsoft.com/office/drawing/2014/chart" uri="{C3380CC4-5D6E-409C-BE32-E72D297353CC}">
                <c16:uniqueId val="{000000A7-8912-4535-8C84-53ADA972DEE4}"/>
              </c:ext>
            </c:extLst>
          </c:dPt>
          <c:dPt>
            <c:idx val="3"/>
            <c:bubble3D val="0"/>
            <c:spPr>
              <a:solidFill>
                <a:srgbClr val="695185"/>
              </a:solidFill>
              <a:ln w="25400">
                <a:noFill/>
              </a:ln>
            </c:spPr>
            <c:extLst>
              <c:ext xmlns:c16="http://schemas.microsoft.com/office/drawing/2014/chart" uri="{C3380CC4-5D6E-409C-BE32-E72D297353CC}">
                <c16:uniqueId val="{000000A9-8912-4535-8C84-53ADA972DEE4}"/>
              </c:ext>
            </c:extLst>
          </c:dPt>
          <c:dPt>
            <c:idx val="4"/>
            <c:bubble3D val="0"/>
            <c:spPr>
              <a:solidFill>
                <a:srgbClr val="3C8DA3"/>
              </a:solidFill>
              <a:ln w="25400">
                <a:noFill/>
              </a:ln>
            </c:spPr>
            <c:extLst>
              <c:ext xmlns:c16="http://schemas.microsoft.com/office/drawing/2014/chart" uri="{C3380CC4-5D6E-409C-BE32-E72D297353CC}">
                <c16:uniqueId val="{000000AB-8912-4535-8C84-53ADA972DEE4}"/>
              </c:ext>
            </c:extLst>
          </c:dPt>
          <c:dPt>
            <c:idx val="5"/>
            <c:bubble3D val="0"/>
            <c:spPr>
              <a:solidFill>
                <a:srgbClr val="CC7B38"/>
              </a:solidFill>
              <a:ln w="25400">
                <a:noFill/>
              </a:ln>
            </c:spPr>
            <c:extLst>
              <c:ext xmlns:c16="http://schemas.microsoft.com/office/drawing/2014/chart" uri="{C3380CC4-5D6E-409C-BE32-E72D297353CC}">
                <c16:uniqueId val="{000000AD-8912-4535-8C84-53ADA972DEE4}"/>
              </c:ext>
            </c:extLst>
          </c:dPt>
          <c:dPt>
            <c:idx val="6"/>
            <c:bubble3D val="0"/>
            <c:spPr>
              <a:solidFill>
                <a:srgbClr val="4F81BD"/>
              </a:solidFill>
              <a:ln w="25400">
                <a:noFill/>
              </a:ln>
            </c:spPr>
            <c:extLst>
              <c:ext xmlns:c16="http://schemas.microsoft.com/office/drawing/2014/chart" uri="{C3380CC4-5D6E-409C-BE32-E72D297353CC}">
                <c16:uniqueId val="{000000AF-8912-4535-8C84-53ADA972DEE4}"/>
              </c:ext>
            </c:extLst>
          </c:dPt>
          <c:dPt>
            <c:idx val="7"/>
            <c:bubble3D val="0"/>
            <c:spPr>
              <a:solidFill>
                <a:srgbClr val="C0504D"/>
              </a:solidFill>
              <a:ln w="25400">
                <a:noFill/>
              </a:ln>
            </c:spPr>
            <c:extLst>
              <c:ext xmlns:c16="http://schemas.microsoft.com/office/drawing/2014/chart" uri="{C3380CC4-5D6E-409C-BE32-E72D297353CC}">
                <c16:uniqueId val="{000000B1-8912-4535-8C84-53ADA972DEE4}"/>
              </c:ext>
            </c:extLst>
          </c:dPt>
          <c:dPt>
            <c:idx val="8"/>
            <c:bubble3D val="0"/>
            <c:spPr>
              <a:solidFill>
                <a:srgbClr val="9BBB59"/>
              </a:solidFill>
              <a:ln w="25400">
                <a:noFill/>
              </a:ln>
            </c:spPr>
            <c:extLst>
              <c:ext xmlns:c16="http://schemas.microsoft.com/office/drawing/2014/chart" uri="{C3380CC4-5D6E-409C-BE32-E72D297353CC}">
                <c16:uniqueId val="{000000B3-8912-4535-8C84-53ADA972DEE4}"/>
              </c:ext>
            </c:extLst>
          </c:dPt>
          <c:dPt>
            <c:idx val="9"/>
            <c:bubble3D val="0"/>
            <c:spPr>
              <a:solidFill>
                <a:srgbClr val="8064A2"/>
              </a:solidFill>
              <a:ln w="25400">
                <a:noFill/>
              </a:ln>
            </c:spPr>
            <c:extLst>
              <c:ext xmlns:c16="http://schemas.microsoft.com/office/drawing/2014/chart" uri="{C3380CC4-5D6E-409C-BE32-E72D297353CC}">
                <c16:uniqueId val="{000000B5-8912-4535-8C84-53ADA972DEE4}"/>
              </c:ext>
            </c:extLst>
          </c:dPt>
          <c:dPt>
            <c:idx val="10"/>
            <c:bubble3D val="0"/>
            <c:spPr>
              <a:solidFill>
                <a:srgbClr val="4BACC6"/>
              </a:solidFill>
              <a:ln w="25400">
                <a:noFill/>
              </a:ln>
            </c:spPr>
            <c:extLst>
              <c:ext xmlns:c16="http://schemas.microsoft.com/office/drawing/2014/chart" uri="{C3380CC4-5D6E-409C-BE32-E72D297353CC}">
                <c16:uniqueId val="{000000B7-8912-4535-8C84-53ADA972DEE4}"/>
              </c:ext>
            </c:extLst>
          </c:dPt>
          <c:dPt>
            <c:idx val="11"/>
            <c:bubble3D val="0"/>
            <c:spPr>
              <a:solidFill>
                <a:srgbClr val="F79646"/>
              </a:solidFill>
              <a:ln w="25400">
                <a:noFill/>
              </a:ln>
            </c:spPr>
            <c:extLst>
              <c:ext xmlns:c16="http://schemas.microsoft.com/office/drawing/2014/chart" uri="{C3380CC4-5D6E-409C-BE32-E72D297353CC}">
                <c16:uniqueId val="{000000B9-8912-4535-8C84-53ADA972DEE4}"/>
              </c:ext>
            </c:extLst>
          </c:dPt>
          <c:dPt>
            <c:idx val="12"/>
            <c:bubble3D val="0"/>
            <c:spPr>
              <a:solidFill>
                <a:srgbClr val="AABAD7"/>
              </a:solidFill>
              <a:ln w="25400">
                <a:noFill/>
              </a:ln>
            </c:spPr>
            <c:extLst>
              <c:ext xmlns:c16="http://schemas.microsoft.com/office/drawing/2014/chart" uri="{C3380CC4-5D6E-409C-BE32-E72D297353CC}">
                <c16:uniqueId val="{000000BB-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3-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5-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7-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9-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B-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D-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AF-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1-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3-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5-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7-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9-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B-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BC-8912-4535-8C84-53ADA972DEE4}"/>
            </c:ext>
          </c:extLst>
        </c:ser>
        <c:ser>
          <c:idx val="7"/>
          <c:order val="7"/>
          <c:spPr>
            <a:solidFill>
              <a:srgbClr val="D19392"/>
            </a:solidFill>
            <a:ln w="25400">
              <a:noFill/>
            </a:ln>
          </c:spPr>
          <c:dPt>
            <c:idx val="0"/>
            <c:bubble3D val="0"/>
            <c:spPr>
              <a:solidFill>
                <a:srgbClr val="40699C"/>
              </a:solidFill>
              <a:ln w="25400">
                <a:noFill/>
              </a:ln>
            </c:spPr>
            <c:extLst>
              <c:ext xmlns:c16="http://schemas.microsoft.com/office/drawing/2014/chart" uri="{C3380CC4-5D6E-409C-BE32-E72D297353CC}">
                <c16:uniqueId val="{000000BE-8912-4535-8C84-53ADA972DEE4}"/>
              </c:ext>
            </c:extLst>
          </c:dPt>
          <c:dPt>
            <c:idx val="1"/>
            <c:bubble3D val="0"/>
            <c:spPr>
              <a:solidFill>
                <a:srgbClr val="9E413E"/>
              </a:solidFill>
              <a:ln w="25400">
                <a:noFill/>
              </a:ln>
            </c:spPr>
            <c:extLst>
              <c:ext xmlns:c16="http://schemas.microsoft.com/office/drawing/2014/chart" uri="{C3380CC4-5D6E-409C-BE32-E72D297353CC}">
                <c16:uniqueId val="{000000C0-8912-4535-8C84-53ADA972DEE4}"/>
              </c:ext>
            </c:extLst>
          </c:dPt>
          <c:dPt>
            <c:idx val="2"/>
            <c:bubble3D val="0"/>
            <c:spPr>
              <a:solidFill>
                <a:srgbClr val="7F9A48"/>
              </a:solidFill>
              <a:ln w="25400">
                <a:noFill/>
              </a:ln>
            </c:spPr>
            <c:extLst>
              <c:ext xmlns:c16="http://schemas.microsoft.com/office/drawing/2014/chart" uri="{C3380CC4-5D6E-409C-BE32-E72D297353CC}">
                <c16:uniqueId val="{000000C2-8912-4535-8C84-53ADA972DEE4}"/>
              </c:ext>
            </c:extLst>
          </c:dPt>
          <c:dPt>
            <c:idx val="3"/>
            <c:bubble3D val="0"/>
            <c:spPr>
              <a:solidFill>
                <a:srgbClr val="695185"/>
              </a:solidFill>
              <a:ln w="25400">
                <a:noFill/>
              </a:ln>
            </c:spPr>
            <c:extLst>
              <c:ext xmlns:c16="http://schemas.microsoft.com/office/drawing/2014/chart" uri="{C3380CC4-5D6E-409C-BE32-E72D297353CC}">
                <c16:uniqueId val="{000000C4-8912-4535-8C84-53ADA972DEE4}"/>
              </c:ext>
            </c:extLst>
          </c:dPt>
          <c:dPt>
            <c:idx val="4"/>
            <c:bubble3D val="0"/>
            <c:spPr>
              <a:solidFill>
                <a:srgbClr val="3C8DA3"/>
              </a:solidFill>
              <a:ln w="25400">
                <a:noFill/>
              </a:ln>
            </c:spPr>
            <c:extLst>
              <c:ext xmlns:c16="http://schemas.microsoft.com/office/drawing/2014/chart" uri="{C3380CC4-5D6E-409C-BE32-E72D297353CC}">
                <c16:uniqueId val="{000000C6-8912-4535-8C84-53ADA972DEE4}"/>
              </c:ext>
            </c:extLst>
          </c:dPt>
          <c:dPt>
            <c:idx val="5"/>
            <c:bubble3D val="0"/>
            <c:spPr>
              <a:solidFill>
                <a:srgbClr val="CC7B38"/>
              </a:solidFill>
              <a:ln w="25400">
                <a:noFill/>
              </a:ln>
            </c:spPr>
            <c:extLst>
              <c:ext xmlns:c16="http://schemas.microsoft.com/office/drawing/2014/chart" uri="{C3380CC4-5D6E-409C-BE32-E72D297353CC}">
                <c16:uniqueId val="{000000C8-8912-4535-8C84-53ADA972DEE4}"/>
              </c:ext>
            </c:extLst>
          </c:dPt>
          <c:dPt>
            <c:idx val="6"/>
            <c:bubble3D val="0"/>
            <c:spPr>
              <a:solidFill>
                <a:srgbClr val="4F81BD"/>
              </a:solidFill>
              <a:ln w="25400">
                <a:noFill/>
              </a:ln>
            </c:spPr>
            <c:extLst>
              <c:ext xmlns:c16="http://schemas.microsoft.com/office/drawing/2014/chart" uri="{C3380CC4-5D6E-409C-BE32-E72D297353CC}">
                <c16:uniqueId val="{000000CA-8912-4535-8C84-53ADA972DEE4}"/>
              </c:ext>
            </c:extLst>
          </c:dPt>
          <c:dPt>
            <c:idx val="7"/>
            <c:bubble3D val="0"/>
            <c:spPr>
              <a:solidFill>
                <a:srgbClr val="C0504D"/>
              </a:solidFill>
              <a:ln w="25400">
                <a:noFill/>
              </a:ln>
            </c:spPr>
            <c:extLst>
              <c:ext xmlns:c16="http://schemas.microsoft.com/office/drawing/2014/chart" uri="{C3380CC4-5D6E-409C-BE32-E72D297353CC}">
                <c16:uniqueId val="{000000CC-8912-4535-8C84-53ADA972DEE4}"/>
              </c:ext>
            </c:extLst>
          </c:dPt>
          <c:dPt>
            <c:idx val="8"/>
            <c:bubble3D val="0"/>
            <c:spPr>
              <a:solidFill>
                <a:srgbClr val="9BBB59"/>
              </a:solidFill>
              <a:ln w="25400">
                <a:noFill/>
              </a:ln>
            </c:spPr>
            <c:extLst>
              <c:ext xmlns:c16="http://schemas.microsoft.com/office/drawing/2014/chart" uri="{C3380CC4-5D6E-409C-BE32-E72D297353CC}">
                <c16:uniqueId val="{000000CE-8912-4535-8C84-53ADA972DEE4}"/>
              </c:ext>
            </c:extLst>
          </c:dPt>
          <c:dPt>
            <c:idx val="9"/>
            <c:bubble3D val="0"/>
            <c:spPr>
              <a:solidFill>
                <a:srgbClr val="8064A2"/>
              </a:solidFill>
              <a:ln w="25400">
                <a:noFill/>
              </a:ln>
            </c:spPr>
            <c:extLst>
              <c:ext xmlns:c16="http://schemas.microsoft.com/office/drawing/2014/chart" uri="{C3380CC4-5D6E-409C-BE32-E72D297353CC}">
                <c16:uniqueId val="{000000D0-8912-4535-8C84-53ADA972DEE4}"/>
              </c:ext>
            </c:extLst>
          </c:dPt>
          <c:dPt>
            <c:idx val="10"/>
            <c:bubble3D val="0"/>
            <c:spPr>
              <a:solidFill>
                <a:srgbClr val="4BACC6"/>
              </a:solidFill>
              <a:ln w="25400">
                <a:noFill/>
              </a:ln>
            </c:spPr>
            <c:extLst>
              <c:ext xmlns:c16="http://schemas.microsoft.com/office/drawing/2014/chart" uri="{C3380CC4-5D6E-409C-BE32-E72D297353CC}">
                <c16:uniqueId val="{000000D2-8912-4535-8C84-53ADA972DEE4}"/>
              </c:ext>
            </c:extLst>
          </c:dPt>
          <c:dPt>
            <c:idx val="11"/>
            <c:bubble3D val="0"/>
            <c:spPr>
              <a:solidFill>
                <a:srgbClr val="F79646"/>
              </a:solidFill>
              <a:ln w="25400">
                <a:noFill/>
              </a:ln>
            </c:spPr>
            <c:extLst>
              <c:ext xmlns:c16="http://schemas.microsoft.com/office/drawing/2014/chart" uri="{C3380CC4-5D6E-409C-BE32-E72D297353CC}">
                <c16:uniqueId val="{000000D4-8912-4535-8C84-53ADA972DEE4}"/>
              </c:ext>
            </c:extLst>
          </c:dPt>
          <c:dPt>
            <c:idx val="12"/>
            <c:bubble3D val="0"/>
            <c:spPr>
              <a:solidFill>
                <a:srgbClr val="AABAD7"/>
              </a:solidFill>
              <a:ln w="25400">
                <a:noFill/>
              </a:ln>
            </c:spPr>
            <c:extLst>
              <c:ext xmlns:c16="http://schemas.microsoft.com/office/drawing/2014/chart" uri="{C3380CC4-5D6E-409C-BE32-E72D297353CC}">
                <c16:uniqueId val="{000000D6-8912-4535-8C84-53ADA972DEE4}"/>
              </c:ext>
            </c:extLst>
          </c:dPt>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BE-8912-4535-8C84-53ADA972DEE4}"/>
                </c:ext>
              </c:extLst>
            </c:dLbl>
            <c:dLbl>
              <c:idx val="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0-8912-4535-8C84-53ADA972DEE4}"/>
                </c:ext>
              </c:extLst>
            </c:dLbl>
            <c:dLbl>
              <c:idx val="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2-8912-4535-8C84-53ADA972DEE4}"/>
                </c:ext>
              </c:extLst>
            </c:dLbl>
            <c:dLbl>
              <c:idx val="3"/>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4-8912-4535-8C84-53ADA972DEE4}"/>
                </c:ext>
              </c:extLst>
            </c:dLbl>
            <c:dLbl>
              <c:idx val="4"/>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6-8912-4535-8C84-53ADA972DEE4}"/>
                </c:ext>
              </c:extLst>
            </c:dLbl>
            <c:dLbl>
              <c:idx val="5"/>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8-8912-4535-8C84-53ADA972DEE4}"/>
                </c:ext>
              </c:extLst>
            </c:dLbl>
            <c:dLbl>
              <c:idx val="6"/>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A-8912-4535-8C84-53ADA972DEE4}"/>
                </c:ext>
              </c:extLst>
            </c:dLbl>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C-8912-4535-8C84-53ADA972DEE4}"/>
                </c:ext>
              </c:extLst>
            </c:dLbl>
            <c:dLbl>
              <c:idx val="8"/>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CE-8912-4535-8C84-53ADA972DEE4}"/>
                </c:ext>
              </c:extLst>
            </c:dLbl>
            <c:dLbl>
              <c:idx val="9"/>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D0-8912-4535-8C84-53ADA972DEE4}"/>
                </c:ext>
              </c:extLst>
            </c:dLbl>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D2-8912-4535-8C84-53ADA972DEE4}"/>
                </c:ext>
              </c:extLst>
            </c:dLbl>
            <c:dLbl>
              <c:idx val="11"/>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D4-8912-4535-8C84-53ADA972DEE4}"/>
                </c:ext>
              </c:extLst>
            </c:dLbl>
            <c:dLbl>
              <c:idx val="12"/>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extLst>
                <c:ext xmlns:c16="http://schemas.microsoft.com/office/drawing/2014/chart" uri="{C3380CC4-5D6E-409C-BE32-E72D297353CC}">
                  <c16:uniqueId val="{000000D6-8912-4535-8C84-53ADA972DEE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MB'!$A$15:$A$27</c:f>
              <c:strCache>
                <c:ptCount val="13"/>
                <c:pt idx="0">
                  <c:v>Céréales (1)</c:v>
                </c:pt>
                <c:pt idx="1">
                  <c:v>Oléoprotéagineux (1)</c:v>
                </c:pt>
                <c:pt idx="2">
                  <c:v>Fruits et Légumes (2)</c:v>
                </c:pt>
                <c:pt idx="3">
                  <c:v>Lait</c:v>
                </c:pt>
                <c:pt idx="4">
                  <c:v>Viandes de boucherie (3)</c:v>
                </c:pt>
                <c:pt idx="5">
                  <c:v>Volailles/Lapin (3)</c:v>
                </c:pt>
                <c:pt idx="6">
                  <c:v>Œufs</c:v>
                </c:pt>
                <c:pt idx="7">
                  <c:v>Produits de la pêche</c:v>
                </c:pt>
                <c:pt idx="8">
                  <c:v>Vin/Boissons</c:v>
                </c:pt>
                <c:pt idx="9">
                  <c:v>Appro (intrants)</c:v>
                </c:pt>
                <c:pt idx="10">
                  <c:v>Machinisme</c:v>
                </c:pt>
                <c:pt idx="11">
                  <c:v>Prestation de services</c:v>
                </c:pt>
                <c:pt idx="12">
                  <c:v>Autres</c:v>
                </c:pt>
              </c:strCache>
            </c:strRef>
          </c:cat>
          <c:val>
            <c:numRef>
              <c:f>'ANNEXE 6 - REPARTITION CA ET MB'!$F$15:$F$27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D7-8912-4535-8C84-53ADA972DEE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43266535809098361"/>
          <c:y val="0.24154690808576465"/>
          <c:w val="0.48137595981018122"/>
          <c:h val="0.74396490293785744"/>
        </c:manualLayout>
      </c:layout>
      <c:overlay val="0"/>
      <c:spPr>
        <a:noFill/>
        <a:ln w="25400">
          <a:noFill/>
        </a:ln>
      </c:spPr>
      <c:txPr>
        <a:bodyPr/>
        <a:lstStyle/>
        <a:p>
          <a:pPr>
            <a:defRPr sz="545" b="0" i="0" u="none" strike="noStrike" baseline="0">
              <a:solidFill>
                <a:srgbClr val="000000"/>
              </a:solidFill>
              <a:latin typeface="Cambria"/>
              <a:ea typeface="Cambria"/>
              <a:cs typeface="Cambria"/>
            </a:defRPr>
          </a:pPr>
          <a:endParaRPr lang="fr-FR"/>
        </a:p>
      </c:txPr>
    </c:legend>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mbria"/>
                <a:ea typeface="Cambria"/>
                <a:cs typeface="Cambria"/>
              </a:defRPr>
            </a:pPr>
            <a:r>
              <a:rPr lang="fr-FR"/>
              <a:t>Répartition de la MB par activité</a:t>
            </a:r>
          </a:p>
        </c:rich>
      </c:tx>
      <c:layout>
        <c:manualLayout>
          <c:xMode val="edge"/>
          <c:yMode val="edge"/>
          <c:x val="0.20194817197146134"/>
          <c:y val="0.11415573053368329"/>
        </c:manualLayout>
      </c:layout>
      <c:overlay val="0"/>
      <c:spPr>
        <a:noFill/>
        <a:ln w="25400">
          <a:noFill/>
        </a:ln>
      </c:spPr>
    </c:title>
    <c:autoTitleDeleted val="0"/>
    <c:plotArea>
      <c:layout>
        <c:manualLayout>
          <c:layoutTarget val="inner"/>
          <c:xMode val="edge"/>
          <c:yMode val="edge"/>
          <c:x val="0.44718309859154931"/>
          <c:y val="0.5890437225479922"/>
          <c:w val="0.21830985915492956"/>
          <c:h val="0.2831062852556242"/>
        </c:manualLayout>
      </c:layout>
      <c:pieChart>
        <c:varyColors val="1"/>
        <c:ser>
          <c:idx val="0"/>
          <c:order val="0"/>
          <c:spPr>
            <a:solidFill>
              <a:srgbClr val="4F81BD"/>
            </a:solidFill>
            <a:ln w="25400">
              <a:noFill/>
            </a:ln>
          </c:spPr>
          <c:dPt>
            <c:idx val="0"/>
            <c:bubble3D val="0"/>
            <c:spPr>
              <a:solidFill>
                <a:srgbClr val="40699C"/>
              </a:solidFill>
              <a:ln w="25400">
                <a:noFill/>
              </a:ln>
            </c:spPr>
            <c:extLst>
              <c:ext xmlns:c16="http://schemas.microsoft.com/office/drawing/2014/chart" uri="{C3380CC4-5D6E-409C-BE32-E72D297353CC}">
                <c16:uniqueId val="{00000001-1EE1-4BCB-AC8A-4A81AE4359F2}"/>
              </c:ext>
            </c:extLst>
          </c:dPt>
          <c:dPt>
            <c:idx val="1"/>
            <c:bubble3D val="0"/>
            <c:spPr>
              <a:solidFill>
                <a:srgbClr val="9E413E"/>
              </a:solidFill>
              <a:ln w="25400">
                <a:noFill/>
              </a:ln>
            </c:spPr>
            <c:extLst>
              <c:ext xmlns:c16="http://schemas.microsoft.com/office/drawing/2014/chart" uri="{C3380CC4-5D6E-409C-BE32-E72D297353CC}">
                <c16:uniqueId val="{00000003-1EE1-4BCB-AC8A-4A81AE4359F2}"/>
              </c:ext>
            </c:extLst>
          </c:dPt>
          <c:dPt>
            <c:idx val="2"/>
            <c:bubble3D val="0"/>
            <c:spPr>
              <a:solidFill>
                <a:srgbClr val="7F9A48"/>
              </a:solidFill>
              <a:ln w="25400">
                <a:noFill/>
              </a:ln>
            </c:spPr>
            <c:extLst>
              <c:ext xmlns:c16="http://schemas.microsoft.com/office/drawing/2014/chart" uri="{C3380CC4-5D6E-409C-BE32-E72D297353CC}">
                <c16:uniqueId val="{00000005-1EE1-4BCB-AC8A-4A81AE4359F2}"/>
              </c:ext>
            </c:extLst>
          </c:dPt>
          <c:dPt>
            <c:idx val="3"/>
            <c:bubble3D val="0"/>
            <c:spPr>
              <a:solidFill>
                <a:srgbClr val="695185"/>
              </a:solidFill>
              <a:ln w="25400">
                <a:noFill/>
              </a:ln>
            </c:spPr>
            <c:extLst>
              <c:ext xmlns:c16="http://schemas.microsoft.com/office/drawing/2014/chart" uri="{C3380CC4-5D6E-409C-BE32-E72D297353CC}">
                <c16:uniqueId val="{00000007-1EE1-4BCB-AC8A-4A81AE4359F2}"/>
              </c:ext>
            </c:extLst>
          </c:dPt>
          <c:dPt>
            <c:idx val="4"/>
            <c:bubble3D val="0"/>
            <c:spPr>
              <a:solidFill>
                <a:srgbClr val="3C8DA3"/>
              </a:solidFill>
              <a:ln w="25400">
                <a:noFill/>
              </a:ln>
            </c:spPr>
            <c:extLst>
              <c:ext xmlns:c16="http://schemas.microsoft.com/office/drawing/2014/chart" uri="{C3380CC4-5D6E-409C-BE32-E72D297353CC}">
                <c16:uniqueId val="{00000009-1EE1-4BCB-AC8A-4A81AE4359F2}"/>
              </c:ext>
            </c:extLst>
          </c:dPt>
          <c:dPt>
            <c:idx val="5"/>
            <c:bubble3D val="0"/>
            <c:spPr>
              <a:solidFill>
                <a:srgbClr val="CC7B38"/>
              </a:solidFill>
              <a:ln w="25400">
                <a:noFill/>
              </a:ln>
            </c:spPr>
            <c:extLst>
              <c:ext xmlns:c16="http://schemas.microsoft.com/office/drawing/2014/chart" uri="{C3380CC4-5D6E-409C-BE32-E72D297353CC}">
                <c16:uniqueId val="{0000000B-1EE1-4BCB-AC8A-4A81AE4359F2}"/>
              </c:ext>
            </c:extLst>
          </c:dPt>
          <c:dPt>
            <c:idx val="6"/>
            <c:bubble3D val="0"/>
            <c:extLst>
              <c:ext xmlns:c16="http://schemas.microsoft.com/office/drawing/2014/chart" uri="{C3380CC4-5D6E-409C-BE32-E72D297353CC}">
                <c16:uniqueId val="{0000000C-1EE1-4BCB-AC8A-4A81AE4359F2}"/>
              </c:ext>
            </c:extLst>
          </c:dPt>
          <c:dPt>
            <c:idx val="7"/>
            <c:bubble3D val="0"/>
            <c:spPr>
              <a:solidFill>
                <a:srgbClr val="C0504D"/>
              </a:solidFill>
              <a:ln w="25400">
                <a:noFill/>
              </a:ln>
            </c:spPr>
            <c:extLst>
              <c:ext xmlns:c16="http://schemas.microsoft.com/office/drawing/2014/chart" uri="{C3380CC4-5D6E-409C-BE32-E72D297353CC}">
                <c16:uniqueId val="{0000000E-1EE1-4BCB-AC8A-4A81AE4359F2}"/>
              </c:ext>
            </c:extLst>
          </c:dPt>
          <c:dPt>
            <c:idx val="8"/>
            <c:bubble3D val="0"/>
            <c:spPr>
              <a:solidFill>
                <a:srgbClr val="9BBB59"/>
              </a:solidFill>
              <a:ln w="25400">
                <a:noFill/>
              </a:ln>
            </c:spPr>
            <c:extLst>
              <c:ext xmlns:c16="http://schemas.microsoft.com/office/drawing/2014/chart" uri="{C3380CC4-5D6E-409C-BE32-E72D297353CC}">
                <c16:uniqueId val="{00000010-1EE1-4BCB-AC8A-4A81AE4359F2}"/>
              </c:ext>
            </c:extLst>
          </c:dPt>
          <c:dPt>
            <c:idx val="9"/>
            <c:bubble3D val="0"/>
            <c:spPr>
              <a:solidFill>
                <a:srgbClr val="8064A2"/>
              </a:solidFill>
              <a:ln w="25400">
                <a:noFill/>
              </a:ln>
            </c:spPr>
            <c:extLst>
              <c:ext xmlns:c16="http://schemas.microsoft.com/office/drawing/2014/chart" uri="{C3380CC4-5D6E-409C-BE32-E72D297353CC}">
                <c16:uniqueId val="{00000012-1EE1-4BCB-AC8A-4A81AE4359F2}"/>
              </c:ext>
            </c:extLst>
          </c:dPt>
          <c:dPt>
            <c:idx val="10"/>
            <c:bubble3D val="0"/>
            <c:spPr>
              <a:solidFill>
                <a:srgbClr val="4BACC6"/>
              </a:solidFill>
              <a:ln w="25400">
                <a:noFill/>
              </a:ln>
            </c:spPr>
            <c:extLst>
              <c:ext xmlns:c16="http://schemas.microsoft.com/office/drawing/2014/chart" uri="{C3380CC4-5D6E-409C-BE32-E72D297353CC}">
                <c16:uniqueId val="{00000014-1EE1-4BCB-AC8A-4A81AE4359F2}"/>
              </c:ext>
            </c:extLst>
          </c:dPt>
          <c:dPt>
            <c:idx val="11"/>
            <c:bubble3D val="0"/>
            <c:spPr>
              <a:solidFill>
                <a:srgbClr val="F79646"/>
              </a:solidFill>
              <a:ln w="25400">
                <a:noFill/>
              </a:ln>
            </c:spPr>
            <c:extLst>
              <c:ext xmlns:c16="http://schemas.microsoft.com/office/drawing/2014/chart" uri="{C3380CC4-5D6E-409C-BE32-E72D297353CC}">
                <c16:uniqueId val="{00000016-1EE1-4BCB-AC8A-4A81AE4359F2}"/>
              </c:ext>
            </c:extLst>
          </c:dPt>
          <c:dPt>
            <c:idx val="12"/>
            <c:bubble3D val="0"/>
            <c:spPr>
              <a:solidFill>
                <a:srgbClr val="AABAD7"/>
              </a:solidFill>
              <a:ln w="25400">
                <a:noFill/>
              </a:ln>
            </c:spPr>
            <c:extLst>
              <c:ext xmlns:c16="http://schemas.microsoft.com/office/drawing/2014/chart" uri="{C3380CC4-5D6E-409C-BE32-E72D297353CC}">
                <c16:uniqueId val="{00000018-1EE1-4BCB-AC8A-4A81AE4359F2}"/>
              </c:ext>
            </c:extLst>
          </c:dPt>
          <c:dLbls>
            <c:dLbl>
              <c:idx val="0"/>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1-1EE1-4BCB-AC8A-4A81AE4359F2}"/>
                </c:ext>
              </c:extLst>
            </c:dLbl>
            <c:dLbl>
              <c:idx val="1"/>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3-1EE1-4BCB-AC8A-4A81AE4359F2}"/>
                </c:ext>
              </c:extLst>
            </c:dLbl>
            <c:dLbl>
              <c:idx val="2"/>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5-1EE1-4BCB-AC8A-4A81AE4359F2}"/>
                </c:ext>
              </c:extLst>
            </c:dLbl>
            <c:dLbl>
              <c:idx val="3"/>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7-1EE1-4BCB-AC8A-4A81AE4359F2}"/>
                </c:ext>
              </c:extLst>
            </c:dLbl>
            <c:dLbl>
              <c:idx val="4"/>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9-1EE1-4BCB-AC8A-4A81AE4359F2}"/>
                </c:ext>
              </c:extLst>
            </c:dLbl>
            <c:dLbl>
              <c:idx val="5"/>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B-1EE1-4BCB-AC8A-4A81AE4359F2}"/>
                </c:ext>
              </c:extLst>
            </c:dLbl>
            <c:dLbl>
              <c:idx val="6"/>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C-1EE1-4BCB-AC8A-4A81AE4359F2}"/>
                </c:ext>
              </c:extLst>
            </c:dLbl>
            <c:dLbl>
              <c:idx val="7"/>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0E-1EE1-4BCB-AC8A-4A81AE4359F2}"/>
                </c:ext>
              </c:extLst>
            </c:dLbl>
            <c:dLbl>
              <c:idx val="8"/>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0-1EE1-4BCB-AC8A-4A81AE4359F2}"/>
                </c:ext>
              </c:extLst>
            </c:dLbl>
            <c:dLbl>
              <c:idx val="9"/>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2-1EE1-4BCB-AC8A-4A81AE4359F2}"/>
                </c:ext>
              </c:extLst>
            </c:dLbl>
            <c:dLbl>
              <c:idx val="10"/>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4-1EE1-4BCB-AC8A-4A81AE4359F2}"/>
                </c:ext>
              </c:extLst>
            </c:dLbl>
            <c:dLbl>
              <c:idx val="11"/>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6-1EE1-4BCB-AC8A-4A81AE4359F2}"/>
                </c:ext>
              </c:extLst>
            </c:dLbl>
            <c:dLbl>
              <c:idx val="12"/>
              <c:spPr>
                <a:noFill/>
                <a:ln w="25400">
                  <a:noFill/>
                </a:ln>
              </c:spPr>
              <c:txPr>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extLst>
                <c:ext xmlns:c16="http://schemas.microsoft.com/office/drawing/2014/chart" uri="{C3380CC4-5D6E-409C-BE32-E72D297353CC}">
                  <c16:uniqueId val="{00000018-1EE1-4BCB-AC8A-4A81AE4359F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mbria"/>
                    <a:ea typeface="Cambria"/>
                    <a:cs typeface="Cambria"/>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cat>
            <c:strRef>
              <c:f>'ANNEXE 6 - REPARTITION CA ET MB'!$A$37:$A$49</c:f>
              <c:strCache>
                <c:ptCount val="13"/>
                <c:pt idx="0">
                  <c:v>Céréales</c:v>
                </c:pt>
                <c:pt idx="1">
                  <c:v>Oléoprotéagineux</c:v>
                </c:pt>
                <c:pt idx="2">
                  <c:v>Fruits et Légumes</c:v>
                </c:pt>
                <c:pt idx="3">
                  <c:v>Lait</c:v>
                </c:pt>
                <c:pt idx="4">
                  <c:v>Viandes de boucherie</c:v>
                </c:pt>
                <c:pt idx="5">
                  <c:v>Volailles/Lapin</c:v>
                </c:pt>
                <c:pt idx="6">
                  <c:v>Œufs</c:v>
                </c:pt>
                <c:pt idx="7">
                  <c:v>Produits de la pêche</c:v>
                </c:pt>
                <c:pt idx="8">
                  <c:v>Vin/Boissons</c:v>
                </c:pt>
                <c:pt idx="9">
                  <c:v>Ventes d'intrants</c:v>
                </c:pt>
                <c:pt idx="10">
                  <c:v>Machinisme</c:v>
                </c:pt>
                <c:pt idx="11">
                  <c:v>Prestation de services</c:v>
                </c:pt>
                <c:pt idx="12">
                  <c:v>Autres</c:v>
                </c:pt>
              </c:strCache>
            </c:strRef>
          </c:cat>
          <c:val>
            <c:numRef>
              <c:f>'ANNEXE 6 - REPARTITION CA ET MB'!$F$37:$F$49</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9-1EE1-4BCB-AC8A-4A81AE4359F2}"/>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onctionnement!$H$2" lockText="1" noThreeD="1"/>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485775</xdr:colOff>
      <xdr:row>4</xdr:row>
      <xdr:rowOff>38100</xdr:rowOff>
    </xdr:from>
    <xdr:to>
      <xdr:col>5</xdr:col>
      <xdr:colOff>590550</xdr:colOff>
      <xdr:row>6</xdr:row>
      <xdr:rowOff>114300</xdr:rowOff>
    </xdr:to>
    <xdr:sp macro="" textlink="">
      <xdr:nvSpPr>
        <xdr:cNvPr id="4138" name="Line 2">
          <a:extLst>
            <a:ext uri="{FF2B5EF4-FFF2-40B4-BE49-F238E27FC236}">
              <a16:creationId xmlns:a16="http://schemas.microsoft.com/office/drawing/2014/main" id="{00000000-0008-0000-0400-00002A100000}"/>
            </a:ext>
          </a:extLst>
        </xdr:cNvPr>
        <xdr:cNvSpPr>
          <a:spLocks noChangeShapeType="1"/>
        </xdr:cNvSpPr>
      </xdr:nvSpPr>
      <xdr:spPr bwMode="auto">
        <a:xfrm>
          <a:off x="9344025" y="1371600"/>
          <a:ext cx="104775" cy="666750"/>
        </a:xfrm>
        <a:prstGeom prst="line">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914400</xdr:colOff>
      <xdr:row>3</xdr:row>
      <xdr:rowOff>609600</xdr:rowOff>
    </xdr:from>
    <xdr:to>
      <xdr:col>6</xdr:col>
      <xdr:colOff>495300</xdr:colOff>
      <xdr:row>6</xdr:row>
      <xdr:rowOff>142875</xdr:rowOff>
    </xdr:to>
    <xdr:sp macro="" textlink="">
      <xdr:nvSpPr>
        <xdr:cNvPr id="4139" name="Line 3">
          <a:extLst>
            <a:ext uri="{FF2B5EF4-FFF2-40B4-BE49-F238E27FC236}">
              <a16:creationId xmlns:a16="http://schemas.microsoft.com/office/drawing/2014/main" id="{00000000-0008-0000-0400-00002B100000}"/>
            </a:ext>
          </a:extLst>
        </xdr:cNvPr>
        <xdr:cNvSpPr>
          <a:spLocks noChangeShapeType="1"/>
        </xdr:cNvSpPr>
      </xdr:nvSpPr>
      <xdr:spPr bwMode="auto">
        <a:xfrm>
          <a:off x="9772650" y="1323975"/>
          <a:ext cx="1095375" cy="742950"/>
        </a:xfrm>
        <a:prstGeom prst="line">
          <a:avLst/>
        </a:prstGeom>
        <a:noFill/>
        <a:ln w="9360" cap="sq">
          <a:solidFill>
            <a:srgbClr val="000000"/>
          </a:solidFill>
          <a:miter lim="800000"/>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39</xdr:row>
          <xdr:rowOff>0</xdr:rowOff>
        </xdr:from>
        <xdr:to>
          <xdr:col>10</xdr:col>
          <xdr:colOff>581025</xdr:colOff>
          <xdr:row>40</xdr:row>
          <xdr:rowOff>133350</xdr:rowOff>
        </xdr:to>
        <xdr:sp macro="" textlink="">
          <xdr:nvSpPr>
            <xdr:cNvPr id="5121" name="CommandButton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55</xdr:row>
      <xdr:rowOff>152400</xdr:rowOff>
    </xdr:from>
    <xdr:to>
      <xdr:col>3</xdr:col>
      <xdr:colOff>123825</xdr:colOff>
      <xdr:row>66</xdr:row>
      <xdr:rowOff>28575</xdr:rowOff>
    </xdr:to>
    <xdr:graphicFrame macro="">
      <xdr:nvGraphicFramePr>
        <xdr:cNvPr id="8235" name="Chart 1">
          <a:extLst>
            <a:ext uri="{FF2B5EF4-FFF2-40B4-BE49-F238E27FC236}">
              <a16:creationId xmlns:a16="http://schemas.microsoft.com/office/drawing/2014/main" id="{00000000-0008-0000-0800-00002B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55</xdr:row>
      <xdr:rowOff>95250</xdr:rowOff>
    </xdr:from>
    <xdr:to>
      <xdr:col>6</xdr:col>
      <xdr:colOff>323850</xdr:colOff>
      <xdr:row>66</xdr:row>
      <xdr:rowOff>85725</xdr:rowOff>
    </xdr:to>
    <xdr:graphicFrame macro="">
      <xdr:nvGraphicFramePr>
        <xdr:cNvPr id="8236" name="Chart 2">
          <a:extLst>
            <a:ext uri="{FF2B5EF4-FFF2-40B4-BE49-F238E27FC236}">
              <a16:creationId xmlns:a16="http://schemas.microsoft.com/office/drawing/2014/main" id="{00000000-0008-0000-0800-00002C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42</xdr:row>
          <xdr:rowOff>123825</xdr:rowOff>
        </xdr:from>
        <xdr:to>
          <xdr:col>12</xdr:col>
          <xdr:colOff>161925</xdr:colOff>
          <xdr:row>45</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Amélioration de la trésorerie nette pour des achats programmés (ex. appro)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43</xdr:row>
          <xdr:rowOff>152400</xdr:rowOff>
        </xdr:from>
        <xdr:to>
          <xdr:col>12</xdr:col>
          <xdr:colOff>161925</xdr:colOff>
          <xdr:row>46</xdr:row>
          <xdr:rowOff>104775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Amélioration du bilan comptable et des ratios sur la trésorerie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45</xdr:row>
          <xdr:rowOff>19050</xdr:rowOff>
        </xdr:from>
        <xdr:to>
          <xdr:col>12</xdr:col>
          <xdr:colOff>161925</xdr:colOff>
          <xdr:row>47</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Autre (précisez)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1.emf"/></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dimension ref="A1:E16"/>
  <sheetViews>
    <sheetView tabSelected="1" topLeftCell="A4" workbookViewId="0">
      <selection activeCell="B15" sqref="B15"/>
    </sheetView>
  </sheetViews>
  <sheetFormatPr baseColWidth="10" defaultRowHeight="20.100000000000001" customHeight="1" x14ac:dyDescent="0.2"/>
  <cols>
    <col min="1" max="1" width="22.42578125" customWidth="1"/>
    <col min="2" max="2" width="65" style="1" customWidth="1"/>
  </cols>
  <sheetData>
    <row r="1" spans="1:5" s="2" customFormat="1" ht="20.100000000000001" customHeight="1" x14ac:dyDescent="0.2">
      <c r="B1" s="1"/>
    </row>
    <row r="2" spans="1:5" s="2" customFormat="1" ht="20.100000000000001" customHeight="1" x14ac:dyDescent="0.2">
      <c r="A2" s="319"/>
      <c r="B2" s="322" t="s">
        <v>0</v>
      </c>
    </row>
    <row r="3" spans="1:5" s="2" customFormat="1" ht="20.100000000000001" customHeight="1" x14ac:dyDescent="0.2">
      <c r="B3" s="3"/>
    </row>
    <row r="4" spans="1:5" s="4" customFormat="1" ht="20.100000000000001" customHeight="1" x14ac:dyDescent="0.25">
      <c r="B4" s="320" t="s">
        <v>335</v>
      </c>
      <c r="C4" s="321"/>
    </row>
    <row r="5" spans="1:5" s="5" customFormat="1" ht="30" customHeight="1" x14ac:dyDescent="0.2">
      <c r="B5" s="323" t="s">
        <v>1</v>
      </c>
      <c r="C5" s="6"/>
      <c r="D5" s="6"/>
      <c r="E5" s="7"/>
    </row>
    <row r="6" spans="1:5" s="5" customFormat="1" ht="30" customHeight="1" x14ac:dyDescent="0.2">
      <c r="B6" s="8" t="s">
        <v>2</v>
      </c>
      <c r="C6" s="6"/>
      <c r="D6" s="6"/>
      <c r="E6" s="6"/>
    </row>
    <row r="7" spans="1:5" s="5" customFormat="1" ht="30" customHeight="1" x14ac:dyDescent="0.2">
      <c r="B7" s="323" t="s">
        <v>3</v>
      </c>
      <c r="C7" s="6"/>
      <c r="D7" s="6"/>
      <c r="E7" s="6"/>
    </row>
    <row r="8" spans="1:5" s="5" customFormat="1" ht="30" customHeight="1" x14ac:dyDescent="0.2">
      <c r="B8" s="8" t="s">
        <v>4</v>
      </c>
      <c r="C8" s="6"/>
      <c r="D8" s="6"/>
      <c r="E8" s="6"/>
    </row>
    <row r="9" spans="1:5" s="5" customFormat="1" ht="30" customHeight="1" x14ac:dyDescent="0.2">
      <c r="B9" s="323" t="s">
        <v>5</v>
      </c>
    </row>
    <row r="10" spans="1:5" s="5" customFormat="1" ht="30" customHeight="1" x14ac:dyDescent="0.2">
      <c r="B10" s="8" t="s">
        <v>6</v>
      </c>
    </row>
    <row r="11" spans="1:5" s="5" customFormat="1" ht="30" customHeight="1" x14ac:dyDescent="0.2">
      <c r="B11" s="323" t="s">
        <v>7</v>
      </c>
    </row>
    <row r="12" spans="1:5" s="5" customFormat="1" ht="30" customHeight="1" x14ac:dyDescent="0.2">
      <c r="B12" s="8" t="s">
        <v>8</v>
      </c>
    </row>
    <row r="13" spans="1:5" s="5" customFormat="1" ht="30" customHeight="1" x14ac:dyDescent="0.2">
      <c r="B13" s="323" t="s">
        <v>9</v>
      </c>
    </row>
    <row r="14" spans="1:5" s="5" customFormat="1" ht="30" customHeight="1" x14ac:dyDescent="0.2">
      <c r="B14" s="8" t="s">
        <v>10</v>
      </c>
    </row>
    <row r="15" spans="1:5" s="5" customFormat="1" ht="30" customHeight="1" x14ac:dyDescent="0.2">
      <c r="B15" s="323" t="s">
        <v>381</v>
      </c>
    </row>
    <row r="16" spans="1:5" ht="30" customHeight="1" x14ac:dyDescent="0.2">
      <c r="B16" s="8" t="s">
        <v>328</v>
      </c>
    </row>
  </sheetData>
  <hyperlinks>
    <hyperlink ref="B5" location="'ANNEXE 1 - SOCIETES LIEES'!A1" display="Accéder à l'annexe 1 SOCIETES LIEES" xr:uid="{00000000-0004-0000-0000-000000000000}"/>
    <hyperlink ref="B6" location="'ANNEXE 2 - EVENEMENTS MARQUANTS'!A1" display="Accéder à l'annexe 2 EVENEMENTS EXERCICE" xr:uid="{00000000-0004-0000-0000-000001000000}"/>
    <hyperlink ref="B7" location="'ANNEXE 3 - MARCHE A TERME'!A1" display="Accéder à l'annexe 3 MARCHE A TERME" xr:uid="{00000000-0004-0000-0000-000002000000}"/>
    <hyperlink ref="B8" location="'ANNEXE 4 - FICHE ACTIVITES'!A1" display="Accéder à l'annexe 4 FICHE ACTIVITES" xr:uid="{00000000-0004-0000-0000-000003000000}"/>
    <hyperlink ref="B9" location="'ANNEXE 5 - MAGASINS STOCKAGE'!A1" display="Accéder à l'annexe 5 MAGASINS STOCKAGE" xr:uid="{00000000-0004-0000-0000-000004000000}"/>
    <hyperlink ref="B10" location="'ANNEXE 6 - REPARTITION CA ET MB'!A1" display="Accéder à l'annexe 6 REPARTITION CA ET MB" xr:uid="{00000000-0004-0000-0000-000005000000}"/>
    <hyperlink ref="B11" location="'ANNEXE 7 - RENSEIGNEMENTS COMPL'!A1" display="Accéder à l'annexe 7 RENSEIGNEMENTS COMPLEMENTAIRES" xr:uid="{00000000-0004-0000-0000-000006000000}"/>
    <hyperlink ref="B12" location="'ANNEXE 8 - COMPTES DE RESULTAT'!A1" display="Accéder à l'annexe 8 COMPTE DE RESULTAT" xr:uid="{00000000-0004-0000-0000-000007000000}"/>
    <hyperlink ref="B13" location="'ANNEXE 9 - PLAN FINANCEMENT'!A1" display="Accéder à l'annexe 9 PLAN FINANCEMENT" xr:uid="{00000000-0004-0000-0000-000008000000}"/>
    <hyperlink ref="B14" location="'ANNEXE 10 - DEROGATION OP'!A1" display="Accéder à l'annexe 10 DEROGATION OP" xr:uid="{00000000-0004-0000-0000-000009000000}"/>
    <hyperlink ref="B16" location="'FICHE IDENTITE'!A1" display="Accéder à la fiche d'identification" xr:uid="{00000000-0004-0000-0000-00000A000000}"/>
    <hyperlink ref="B15" location="'ANNEXE 11-DEROGATION CESSION CR'!A1" display="Accéder à l'annexe 11 DEROGATION CESSION CR" xr:uid="{00000000-0004-0000-0000-00000B000000}"/>
  </hyperlink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5">
    <pageSetUpPr fitToPage="1"/>
  </sheetPr>
  <dimension ref="A1:I60"/>
  <sheetViews>
    <sheetView showGridLines="0" topLeftCell="A28" zoomScaleSheetLayoutView="75" workbookViewId="0">
      <selection activeCell="J17" sqref="J17"/>
    </sheetView>
  </sheetViews>
  <sheetFormatPr baseColWidth="10" defaultRowHeight="12.75" x14ac:dyDescent="0.2"/>
  <cols>
    <col min="1" max="1" width="22.140625" customWidth="1"/>
    <col min="2" max="2" width="13.5703125" customWidth="1"/>
    <col min="3" max="3" width="16.140625" customWidth="1"/>
    <col min="4" max="4" width="15" customWidth="1"/>
    <col min="5" max="5" width="15.5703125" customWidth="1"/>
    <col min="6" max="6" width="15.7109375" customWidth="1"/>
    <col min="7" max="7" width="16.140625" customWidth="1"/>
    <col min="8" max="8" width="14.85546875" customWidth="1"/>
    <col min="9" max="9" width="3.7109375" customWidth="1"/>
  </cols>
  <sheetData>
    <row r="1" spans="1:8" s="18" customFormat="1" ht="27" customHeight="1" x14ac:dyDescent="0.2">
      <c r="A1" s="529" t="s">
        <v>205</v>
      </c>
      <c r="B1" s="529"/>
      <c r="C1" s="529"/>
      <c r="D1" s="529"/>
      <c r="E1" s="529"/>
      <c r="F1" s="529"/>
      <c r="G1" s="529"/>
      <c r="H1" s="529"/>
    </row>
    <row r="2" spans="1:8" s="18" customFormat="1" ht="15" x14ac:dyDescent="0.2">
      <c r="A2" s="219"/>
      <c r="B2" s="219"/>
      <c r="C2" s="219"/>
      <c r="D2" s="219"/>
      <c r="E2" s="219"/>
      <c r="F2" s="219"/>
      <c r="G2" s="219"/>
      <c r="H2" s="219"/>
    </row>
    <row r="3" spans="1:8" s="18" customFormat="1" ht="18.75" x14ac:dyDescent="0.2">
      <c r="A3" s="219"/>
      <c r="B3" s="219"/>
      <c r="C3" s="219"/>
      <c r="D3" s="220" t="s">
        <v>206</v>
      </c>
      <c r="E3" s="219"/>
      <c r="G3" s="221"/>
      <c r="H3" s="318">
        <f>E1_13</f>
        <v>0</v>
      </c>
    </row>
    <row r="4" spans="1:8" s="18" customFormat="1" ht="18.75" x14ac:dyDescent="0.2">
      <c r="A4" s="222" t="s">
        <v>207</v>
      </c>
      <c r="B4" s="222"/>
      <c r="C4" s="222"/>
      <c r="D4" s="223"/>
      <c r="E4" s="219"/>
      <c r="F4" s="219"/>
      <c r="G4" s="219"/>
      <c r="H4" s="219"/>
    </row>
    <row r="5" spans="1:8" s="18" customFormat="1" ht="15" x14ac:dyDescent="0.2">
      <c r="A5" s="219"/>
      <c r="B5" s="219"/>
      <c r="C5" s="219"/>
      <c r="D5" s="219"/>
      <c r="E5" s="219"/>
      <c r="F5" s="219"/>
      <c r="G5" s="219"/>
      <c r="H5" s="219"/>
    </row>
    <row r="6" spans="1:8" s="18" customFormat="1" ht="33" customHeight="1" x14ac:dyDescent="0.2">
      <c r="A6" s="530" t="s">
        <v>208</v>
      </c>
      <c r="B6" s="530"/>
      <c r="C6" s="530"/>
      <c r="D6" s="224" t="s">
        <v>209</v>
      </c>
      <c r="E6" s="225" t="s">
        <v>210</v>
      </c>
      <c r="F6" s="225" t="s">
        <v>64</v>
      </c>
      <c r="G6" s="226"/>
      <c r="H6" s="226"/>
    </row>
    <row r="7" spans="1:8" s="18" customFormat="1" ht="14.25" customHeight="1" x14ac:dyDescent="0.2">
      <c r="A7" s="227" t="s">
        <v>211</v>
      </c>
      <c r="B7" s="228"/>
      <c r="C7" s="229"/>
      <c r="D7" s="531"/>
      <c r="E7" s="532"/>
      <c r="F7" s="533">
        <f>S6_Vim+S6_Vmo</f>
        <v>0</v>
      </c>
      <c r="G7" s="232"/>
      <c r="H7" s="232"/>
    </row>
    <row r="8" spans="1:8" s="18" customFormat="1" ht="14.25" customHeight="1" x14ac:dyDescent="0.2">
      <c r="A8" s="233" t="s">
        <v>212</v>
      </c>
      <c r="B8" s="234"/>
      <c r="C8" s="235"/>
      <c r="D8" s="531"/>
      <c r="E8" s="532"/>
      <c r="F8" s="533"/>
      <c r="G8" s="232"/>
      <c r="H8" s="232"/>
    </row>
    <row r="9" spans="1:8" s="18" customFormat="1" ht="14.25" customHeight="1" x14ac:dyDescent="0.2">
      <c r="A9" s="236" t="s">
        <v>213</v>
      </c>
      <c r="B9" s="237"/>
      <c r="C9" s="237"/>
      <c r="D9" s="534"/>
      <c r="E9" s="535"/>
      <c r="F9" s="536">
        <f>S6_Cbivoa+S6_Cbmvoa</f>
        <v>0</v>
      </c>
      <c r="G9" s="232"/>
      <c r="H9" s="232"/>
    </row>
    <row r="10" spans="1:8" s="18" customFormat="1" ht="14.25" customHeight="1" x14ac:dyDescent="0.2">
      <c r="A10" s="233" t="s">
        <v>214</v>
      </c>
      <c r="B10" s="234"/>
      <c r="C10" s="234"/>
      <c r="D10" s="534"/>
      <c r="E10" s="535"/>
      <c r="F10" s="536"/>
      <c r="G10" s="232"/>
      <c r="H10" s="232"/>
    </row>
    <row r="11" spans="1:8" s="18" customFormat="1" ht="14.25" customHeight="1" x14ac:dyDescent="0.2">
      <c r="A11" s="236" t="s">
        <v>215</v>
      </c>
      <c r="B11" s="237"/>
      <c r="C11" s="239"/>
      <c r="D11" s="543"/>
      <c r="E11" s="544"/>
      <c r="F11" s="545">
        <f>S6_Cbivoc+S6_Cbmvoc</f>
        <v>0</v>
      </c>
      <c r="G11" s="232"/>
      <c r="H11" s="232"/>
    </row>
    <row r="12" spans="1:8" s="18" customFormat="1" ht="15" customHeight="1" x14ac:dyDescent="0.2">
      <c r="A12" s="242" t="s">
        <v>214</v>
      </c>
      <c r="B12" s="243"/>
      <c r="C12" s="244"/>
      <c r="D12" s="543"/>
      <c r="E12" s="544"/>
      <c r="F12" s="545"/>
      <c r="G12" s="232"/>
      <c r="H12" s="232"/>
    </row>
    <row r="13" spans="1:8" s="18" customFormat="1" ht="15" x14ac:dyDescent="0.2">
      <c r="A13" s="219"/>
      <c r="B13" s="219"/>
      <c r="C13" s="219"/>
      <c r="D13" s="219"/>
      <c r="E13" s="219"/>
      <c r="F13" s="219"/>
      <c r="G13" s="219"/>
      <c r="H13" s="219"/>
    </row>
    <row r="14" spans="1:8" s="18" customFormat="1" ht="18.75" x14ac:dyDescent="0.2">
      <c r="A14" s="222" t="s">
        <v>216</v>
      </c>
      <c r="B14" s="222"/>
      <c r="C14" s="222"/>
      <c r="D14" s="219"/>
      <c r="E14" s="219"/>
      <c r="F14" s="219"/>
      <c r="G14" s="219"/>
      <c r="H14" s="219"/>
    </row>
    <row r="15" spans="1:8" s="18" customFormat="1" ht="15" x14ac:dyDescent="0.2">
      <c r="A15" s="245"/>
      <c r="B15" s="245"/>
      <c r="C15" s="245"/>
      <c r="D15" s="245"/>
      <c r="E15" s="219"/>
      <c r="F15" s="219"/>
      <c r="G15" s="219"/>
      <c r="H15" s="219"/>
    </row>
    <row r="16" spans="1:8" s="18" customFormat="1" ht="44.25" customHeight="1" x14ac:dyDescent="0.2">
      <c r="A16" s="245"/>
      <c r="B16" s="246" t="s">
        <v>20</v>
      </c>
      <c r="C16" s="247" t="s">
        <v>217</v>
      </c>
      <c r="D16" s="248" t="s">
        <v>218</v>
      </c>
      <c r="E16" s="247" t="s">
        <v>219</v>
      </c>
      <c r="F16" s="248" t="s">
        <v>220</v>
      </c>
      <c r="G16" s="247" t="s">
        <v>221</v>
      </c>
      <c r="H16" s="249" t="s">
        <v>222</v>
      </c>
    </row>
    <row r="17" spans="1:9" s="18" customFormat="1" ht="17.25" customHeight="1" x14ac:dyDescent="0.2">
      <c r="A17" s="539" t="s">
        <v>223</v>
      </c>
      <c r="B17" s="540"/>
      <c r="C17" s="543"/>
      <c r="D17" s="543"/>
      <c r="E17" s="230"/>
      <c r="F17" s="546"/>
      <c r="G17" s="543"/>
      <c r="H17" s="537"/>
    </row>
    <row r="18" spans="1:9" s="18" customFormat="1" ht="15" x14ac:dyDescent="0.2">
      <c r="A18" s="539"/>
      <c r="B18" s="540"/>
      <c r="C18" s="543"/>
      <c r="D18" s="543"/>
      <c r="E18" s="250" t="s">
        <v>224</v>
      </c>
      <c r="F18" s="546"/>
      <c r="G18" s="543"/>
      <c r="H18" s="537"/>
    </row>
    <row r="19" spans="1:9" s="18" customFormat="1" ht="17.25" customHeight="1" x14ac:dyDescent="0.2">
      <c r="A19" s="539"/>
      <c r="B19" s="540"/>
      <c r="C19" s="543"/>
      <c r="D19" s="543"/>
      <c r="E19" s="240"/>
      <c r="F19" s="546"/>
      <c r="G19" s="543"/>
      <c r="H19" s="537"/>
    </row>
    <row r="20" spans="1:9" s="18" customFormat="1" ht="15" x14ac:dyDescent="0.2">
      <c r="A20" s="219"/>
      <c r="B20" s="219"/>
      <c r="C20" s="219"/>
      <c r="D20" s="219"/>
      <c r="E20" s="219"/>
      <c r="F20" s="219"/>
      <c r="G20" s="251"/>
      <c r="H20" s="221"/>
    </row>
    <row r="21" spans="1:9" s="18" customFormat="1" ht="18.75" x14ac:dyDescent="0.2">
      <c r="A21" s="222" t="s">
        <v>225</v>
      </c>
      <c r="B21" s="222"/>
      <c r="C21" s="222"/>
      <c r="D21" s="219"/>
      <c r="E21" s="219"/>
      <c r="F21" s="219"/>
      <c r="G21" s="251"/>
      <c r="H21" s="219"/>
    </row>
    <row r="22" spans="1:9" s="18" customFormat="1" ht="18.75" x14ac:dyDescent="0.2">
      <c r="A22" s="222"/>
      <c r="B22" s="222"/>
      <c r="C22" s="222"/>
      <c r="D22" s="219"/>
      <c r="E22" s="219"/>
      <c r="F22" s="219"/>
      <c r="G22" s="251"/>
      <c r="H22" s="219"/>
    </row>
    <row r="23" spans="1:9" s="18" customFormat="1" ht="18" customHeight="1" x14ac:dyDescent="0.2">
      <c r="A23" s="538" t="s">
        <v>226</v>
      </c>
      <c r="B23" s="538"/>
      <c r="C23" s="538"/>
      <c r="D23" s="538"/>
      <c r="E23" s="538"/>
      <c r="F23" s="538"/>
      <c r="G23" s="538"/>
      <c r="H23" s="538"/>
      <c r="I23" s="538"/>
    </row>
    <row r="24" spans="1:9" s="18" customFormat="1" ht="18" customHeight="1" x14ac:dyDescent="0.2">
      <c r="A24" s="538"/>
      <c r="B24" s="538"/>
      <c r="C24" s="538"/>
      <c r="D24" s="538"/>
      <c r="E24" s="538"/>
      <c r="F24" s="538"/>
      <c r="G24" s="538"/>
      <c r="H24" s="538"/>
      <c r="I24" s="538"/>
    </row>
    <row r="25" spans="1:9" s="18" customFormat="1" ht="15" x14ac:dyDescent="0.2">
      <c r="A25" s="245"/>
      <c r="B25" s="245"/>
      <c r="C25" s="245"/>
      <c r="D25" s="219"/>
      <c r="E25" s="219"/>
      <c r="F25" s="219"/>
      <c r="G25" s="219"/>
      <c r="H25" s="219"/>
    </row>
    <row r="26" spans="1:9" s="18" customFormat="1" ht="31.5" customHeight="1" x14ac:dyDescent="0.2">
      <c r="A26" s="245"/>
      <c r="B26" s="245"/>
      <c r="C26" s="541" t="s">
        <v>227</v>
      </c>
      <c r="D26" s="541"/>
      <c r="E26" s="542"/>
      <c r="F26" s="542"/>
      <c r="G26" s="542"/>
      <c r="H26" s="542"/>
    </row>
    <row r="27" spans="1:9" s="18" customFormat="1" ht="15" x14ac:dyDescent="0.2">
      <c r="A27" s="245"/>
      <c r="B27" s="245"/>
      <c r="C27" s="252" t="s">
        <v>228</v>
      </c>
      <c r="D27" s="253" t="s">
        <v>229</v>
      </c>
      <c r="E27" s="226"/>
      <c r="F27" s="226"/>
      <c r="G27" s="226"/>
      <c r="H27" s="226"/>
    </row>
    <row r="28" spans="1:9" s="18" customFormat="1" ht="28.5" customHeight="1" x14ac:dyDescent="0.2">
      <c r="A28" s="547" t="s">
        <v>230</v>
      </c>
      <c r="B28" s="547"/>
      <c r="C28" s="238"/>
      <c r="D28" s="254"/>
      <c r="E28" s="255"/>
      <c r="F28" s="255"/>
      <c r="G28" s="255"/>
      <c r="H28" s="255"/>
    </row>
    <row r="29" spans="1:9" s="18" customFormat="1" ht="15" x14ac:dyDescent="0.2">
      <c r="A29" s="219"/>
      <c r="B29" s="219"/>
      <c r="C29" s="219"/>
      <c r="D29" s="219"/>
      <c r="E29" s="219"/>
      <c r="F29" s="219"/>
      <c r="G29" s="219"/>
      <c r="H29" s="219"/>
    </row>
    <row r="30" spans="1:9" s="18" customFormat="1" ht="18.75" x14ac:dyDescent="0.2">
      <c r="A30" s="222" t="s">
        <v>231</v>
      </c>
      <c r="B30" s="222"/>
      <c r="C30" s="222"/>
      <c r="D30" s="219"/>
      <c r="E30" s="219"/>
      <c r="F30" s="219"/>
      <c r="G30" s="219"/>
      <c r="H30" s="219"/>
    </row>
    <row r="31" spans="1:9" s="18" customFormat="1" ht="33" customHeight="1" x14ac:dyDescent="0.2">
      <c r="A31" s="245"/>
      <c r="B31" s="245"/>
      <c r="C31" s="245"/>
      <c r="D31" s="256" t="s">
        <v>232</v>
      </c>
      <c r="E31" s="257" t="s">
        <v>233</v>
      </c>
      <c r="F31" s="258" t="s">
        <v>234</v>
      </c>
      <c r="G31" s="221"/>
      <c r="H31" s="221"/>
    </row>
    <row r="32" spans="1:9" s="18" customFormat="1" ht="28.5" customHeight="1" x14ac:dyDescent="0.2">
      <c r="A32" s="548" t="s">
        <v>235</v>
      </c>
      <c r="B32" s="548"/>
      <c r="C32" s="548"/>
      <c r="D32" s="259"/>
      <c r="E32" s="254"/>
      <c r="F32" s="231"/>
      <c r="G32" s="221"/>
      <c r="H32" s="221"/>
    </row>
    <row r="33" spans="1:8" s="18" customFormat="1" ht="28.5" customHeight="1" x14ac:dyDescent="0.2">
      <c r="A33" s="549" t="s">
        <v>236</v>
      </c>
      <c r="B33" s="549"/>
      <c r="C33" s="549"/>
      <c r="D33" s="260"/>
      <c r="E33" s="240"/>
      <c r="F33" s="241"/>
      <c r="G33" s="221"/>
      <c r="H33" s="221"/>
    </row>
    <row r="34" spans="1:8" s="18" customFormat="1" ht="13.5" customHeight="1" x14ac:dyDescent="0.2">
      <c r="A34" s="261"/>
      <c r="B34" s="261"/>
      <c r="C34" s="261"/>
      <c r="D34" s="255"/>
      <c r="E34" s="255"/>
      <c r="F34" s="255"/>
      <c r="G34" s="221"/>
      <c r="H34" s="221"/>
    </row>
    <row r="35" spans="1:8" s="18" customFormat="1" ht="28.5" customHeight="1" x14ac:dyDescent="0.2">
      <c r="A35" s="222" t="s">
        <v>237</v>
      </c>
      <c r="B35" s="222"/>
      <c r="C35" s="222"/>
      <c r="D35" s="262"/>
      <c r="E35" s="255"/>
      <c r="F35" s="255"/>
      <c r="G35" s="219"/>
      <c r="H35" s="221"/>
    </row>
    <row r="36" spans="1:8" s="18" customFormat="1" ht="28.5" customHeight="1" x14ac:dyDescent="0.2">
      <c r="A36" s="245"/>
      <c r="B36" s="245"/>
      <c r="C36" s="245"/>
      <c r="D36" s="263"/>
      <c r="E36" s="255"/>
      <c r="F36" s="255"/>
      <c r="G36" s="219"/>
      <c r="H36" s="221"/>
    </row>
    <row r="37" spans="1:8" s="18" customFormat="1" ht="28.5" customHeight="1" x14ac:dyDescent="0.2">
      <c r="A37" s="550" t="s">
        <v>238</v>
      </c>
      <c r="B37" s="550"/>
      <c r="C37" s="550"/>
      <c r="D37" s="264"/>
      <c r="E37" s="255"/>
      <c r="F37" s="255"/>
      <c r="G37" s="221"/>
      <c r="H37" s="221"/>
    </row>
    <row r="38" spans="1:8" s="18" customFormat="1" ht="16.5" customHeight="1" x14ac:dyDescent="0.2">
      <c r="A38" s="551" t="s">
        <v>239</v>
      </c>
      <c r="B38" s="551"/>
      <c r="C38" s="551"/>
      <c r="D38" s="265"/>
      <c r="F38" s="255"/>
      <c r="G38" s="221"/>
      <c r="H38" s="221"/>
    </row>
    <row r="45" spans="1:8" ht="13.5" customHeight="1" x14ac:dyDescent="0.2"/>
    <row r="46" spans="1:8" ht="13.5" customHeight="1" x14ac:dyDescent="0.2"/>
    <row r="47" spans="1:8" ht="28.5" customHeight="1" x14ac:dyDescent="0.2"/>
    <row r="48" spans="1:8" ht="28.5" customHeight="1" x14ac:dyDescent="0.2"/>
    <row r="57" ht="28.5" customHeight="1" x14ac:dyDescent="0.2"/>
    <row r="58" ht="13.5" customHeight="1" x14ac:dyDescent="0.2"/>
    <row r="59" ht="15" customHeight="1" x14ac:dyDescent="0.2"/>
    <row r="60" ht="15.75" customHeight="1" x14ac:dyDescent="0.2"/>
  </sheetData>
  <mergeCells count="27">
    <mergeCell ref="A28:B28"/>
    <mergeCell ref="A32:C32"/>
    <mergeCell ref="A33:C33"/>
    <mergeCell ref="A37:C37"/>
    <mergeCell ref="A38:C38"/>
    <mergeCell ref="C26:D26"/>
    <mergeCell ref="E26:F26"/>
    <mergeCell ref="G26:H26"/>
    <mergeCell ref="D11:D12"/>
    <mergeCell ref="E11:E12"/>
    <mergeCell ref="F11:F12"/>
    <mergeCell ref="G17:G19"/>
    <mergeCell ref="C17:C19"/>
    <mergeCell ref="D17:D19"/>
    <mergeCell ref="F17:F19"/>
    <mergeCell ref="D9:D10"/>
    <mergeCell ref="E9:E10"/>
    <mergeCell ref="F9:F10"/>
    <mergeCell ref="H17:H19"/>
    <mergeCell ref="A23:I24"/>
    <mergeCell ref="A17:A19"/>
    <mergeCell ref="B17:B19"/>
    <mergeCell ref="A1:H1"/>
    <mergeCell ref="A6:C6"/>
    <mergeCell ref="D7:D8"/>
    <mergeCell ref="E7:E8"/>
    <mergeCell ref="F7:F8"/>
  </mergeCells>
  <pageMargins left="0.19652777777777777" right="0.19652777777777777" top="1.0298611111111111" bottom="0"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pageSetUpPr fitToPage="1"/>
  </sheetPr>
  <dimension ref="A1:AJ110"/>
  <sheetViews>
    <sheetView workbookViewId="0">
      <selection activeCell="E11" sqref="E11"/>
    </sheetView>
  </sheetViews>
  <sheetFormatPr baseColWidth="10" defaultColWidth="11.42578125" defaultRowHeight="12.75" x14ac:dyDescent="0.2"/>
  <cols>
    <col min="1" max="1" width="42.7109375" style="40" customWidth="1"/>
    <col min="2" max="2" width="19.42578125" style="40" customWidth="1"/>
    <col min="3" max="3" width="17" style="40" customWidth="1"/>
    <col min="4" max="4" width="19.140625" style="40" customWidth="1"/>
    <col min="5" max="16384" width="11.42578125" style="40"/>
  </cols>
  <sheetData>
    <row r="1" spans="1:36" s="267" customFormat="1" ht="18" x14ac:dyDescent="0.25">
      <c r="A1" s="266" t="s">
        <v>240</v>
      </c>
      <c r="B1" s="266"/>
      <c r="C1" s="266"/>
      <c r="D1" s="266"/>
      <c r="E1" s="266"/>
    </row>
    <row r="2" spans="1:36" s="80" customFormat="1" ht="18" x14ac:dyDescent="0.2">
      <c r="A2" s="333" t="s">
        <v>23</v>
      </c>
      <c r="B2" s="553">
        <f>E1_13</f>
        <v>0</v>
      </c>
      <c r="C2" s="553"/>
      <c r="D2" s="22" t="s">
        <v>327</v>
      </c>
      <c r="E2" s="375"/>
      <c r="F2" s="268"/>
      <c r="G2" s="268"/>
    </row>
    <row r="3" spans="1:36" s="270" customFormat="1" ht="15" customHeight="1" x14ac:dyDescent="0.2">
      <c r="A3" s="554" t="s">
        <v>241</v>
      </c>
      <c r="B3" s="554"/>
      <c r="C3" s="554"/>
      <c r="D3" s="554"/>
      <c r="E3" s="269"/>
    </row>
    <row r="4" spans="1:36" s="270" customFormat="1" ht="15" customHeight="1" x14ac:dyDescent="0.2">
      <c r="A4" s="554"/>
      <c r="B4" s="554"/>
      <c r="C4" s="554"/>
      <c r="D4" s="554"/>
      <c r="E4" s="269"/>
    </row>
    <row r="5" spans="1:36" s="270" customFormat="1" ht="15" customHeight="1" x14ac:dyDescent="0.2">
      <c r="A5" s="271" t="s">
        <v>242</v>
      </c>
      <c r="B5" s="269"/>
      <c r="C5" s="269"/>
      <c r="D5" s="269"/>
      <c r="E5" s="269"/>
    </row>
    <row r="6" spans="1:36" s="80" customFormat="1" ht="21.75" customHeight="1" x14ac:dyDescent="0.2">
      <c r="A6" s="376"/>
      <c r="B6" s="380" t="s">
        <v>243</v>
      </c>
      <c r="C6" s="555" t="s">
        <v>244</v>
      </c>
      <c r="D6" s="555"/>
      <c r="E6" s="377"/>
      <c r="F6" s="97"/>
    </row>
    <row r="7" spans="1:36" s="80" customFormat="1" ht="23.25" customHeight="1" thickBot="1" x14ac:dyDescent="0.25">
      <c r="A7" s="272"/>
      <c r="B7" s="379">
        <v>46022</v>
      </c>
      <c r="C7" s="379">
        <v>46203</v>
      </c>
      <c r="D7" s="379">
        <v>46387</v>
      </c>
      <c r="E7" s="273"/>
      <c r="F7" s="274"/>
    </row>
    <row r="8" spans="1:36" s="80" customFormat="1" ht="18" customHeight="1" thickTop="1" x14ac:dyDescent="0.2">
      <c r="A8" s="275" t="s">
        <v>172</v>
      </c>
      <c r="B8" s="276"/>
      <c r="C8" s="276"/>
      <c r="D8" s="276"/>
      <c r="E8" s="273"/>
      <c r="F8" s="274"/>
    </row>
    <row r="9" spans="1:36" s="270" customFormat="1" ht="18" customHeight="1" x14ac:dyDescent="0.2">
      <c r="A9" s="277" t="s">
        <v>245</v>
      </c>
      <c r="B9" s="278"/>
      <c r="C9" s="278"/>
      <c r="D9" s="278"/>
      <c r="E9" s="273"/>
      <c r="F9" s="274"/>
    </row>
    <row r="10" spans="1:36" s="270" customFormat="1" ht="18" customHeight="1" x14ac:dyDescent="0.2">
      <c r="A10" s="279" t="s">
        <v>246</v>
      </c>
      <c r="B10" s="280"/>
      <c r="C10" s="280"/>
      <c r="D10" s="280"/>
      <c r="E10" s="273"/>
      <c r="F10" s="274"/>
    </row>
    <row r="11" spans="1:36" s="80" customFormat="1" ht="18" customHeight="1" x14ac:dyDescent="0.2">
      <c r="A11" s="281" t="s">
        <v>247</v>
      </c>
      <c r="B11" s="282" t="str">
        <f>IF(AND(B9=0,B10=0,B8=0),"",B8+B9+B10)</f>
        <v/>
      </c>
      <c r="C11" s="283" t="str">
        <f>IF(AND(C9=0,C10=0,C8=0),"",C8+C9+C10)</f>
        <v/>
      </c>
      <c r="D11" s="283" t="str">
        <f>IF(AND(D9=0,D10=0,D8=0),"",D8+D9+D10)</f>
        <v/>
      </c>
      <c r="E11" s="273"/>
      <c r="F11" s="274"/>
    </row>
    <row r="12" spans="1:36" s="270" customFormat="1" ht="18" customHeight="1" x14ac:dyDescent="0.2">
      <c r="A12" s="284" t="s">
        <v>248</v>
      </c>
      <c r="B12" s="285"/>
      <c r="C12" s="280"/>
      <c r="D12" s="280"/>
      <c r="E12" s="273"/>
      <c r="F12" s="274"/>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row>
    <row r="13" spans="1:36" s="270" customFormat="1" ht="18" customHeight="1" x14ac:dyDescent="0.2">
      <c r="A13" s="287" t="str">
        <f>"indiquer la collecte prévisionnelle-récolte "&amp;E1_11+1&amp;" (en tonnes)"</f>
        <v>indiquer la collecte prévisionnelle-récolte 1 (en tonnes)</v>
      </c>
      <c r="B13" s="288"/>
      <c r="C13" s="288"/>
      <c r="D13" s="288"/>
      <c r="E13" s="273"/>
      <c r="F13" s="274"/>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row>
    <row r="14" spans="1:36" s="270" customFormat="1" ht="18" customHeight="1" x14ac:dyDescent="0.2">
      <c r="A14" s="289" t="s">
        <v>249</v>
      </c>
      <c r="B14" s="288"/>
      <c r="C14" s="288"/>
      <c r="D14" s="288"/>
      <c r="E14" s="273"/>
      <c r="F14" s="274"/>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row>
    <row r="15" spans="1:36" s="270" customFormat="1" ht="18" customHeight="1" x14ac:dyDescent="0.2">
      <c r="A15" s="279" t="s">
        <v>250</v>
      </c>
      <c r="B15" s="280"/>
      <c r="C15" s="280"/>
      <c r="D15" s="280"/>
      <c r="E15" s="273"/>
      <c r="F15" s="274"/>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row>
    <row r="16" spans="1:36" s="293" customFormat="1" ht="18" customHeight="1" x14ac:dyDescent="0.2">
      <c r="A16" s="290" t="s">
        <v>193</v>
      </c>
      <c r="B16" s="291" t="str">
        <f>IF(B11&lt;&gt;"",B11-B12-B15,IF(AND(B11="",B12=0,B15=0),"",-B12-B15))</f>
        <v/>
      </c>
      <c r="C16" s="283" t="str">
        <f>IF(C11&lt;&gt;"",C11-C12-C15,IF(AND(C11="",C12=0,C15=0),"",-C12-C15))</f>
        <v/>
      </c>
      <c r="D16" s="283" t="str">
        <f>IF(D11&lt;&gt;"",D11-D12-D15,IF(AND(D11="",D12=0,D15=0),"",-D12-D15))</f>
        <v/>
      </c>
      <c r="E16" s="273"/>
      <c r="F16" s="274"/>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row>
    <row r="17" spans="1:36" s="270" customFormat="1" ht="18" customHeight="1" x14ac:dyDescent="0.2">
      <c r="A17" s="294" t="s">
        <v>251</v>
      </c>
      <c r="B17" s="280"/>
      <c r="C17" s="280"/>
      <c r="D17" s="280"/>
      <c r="E17" s="273"/>
      <c r="F17" s="274"/>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row>
    <row r="18" spans="1:36" s="270" customFormat="1" ht="18" customHeight="1" x14ac:dyDescent="0.2">
      <c r="A18" s="290" t="s">
        <v>252</v>
      </c>
      <c r="B18" s="295" t="str">
        <f>IF(B16&lt;&gt;"",B16-B17,IF(B17&lt;&gt;0,-B17,""))</f>
        <v/>
      </c>
      <c r="C18" s="283" t="str">
        <f>IF(C16&lt;&gt;"",C16-C17,IF(C17&lt;&gt;0,-C17,""))</f>
        <v/>
      </c>
      <c r="D18" s="283" t="str">
        <f>IF(D16&lt;&gt;"",D16-D17,IF(D17&lt;&gt;0,-D17,""))</f>
        <v/>
      </c>
      <c r="E18" s="273"/>
      <c r="F18" s="274"/>
    </row>
    <row r="19" spans="1:36" s="270" customFormat="1" ht="18" customHeight="1" x14ac:dyDescent="0.2">
      <c r="A19" s="296" t="s">
        <v>253</v>
      </c>
      <c r="B19" s="280"/>
      <c r="C19" s="280"/>
      <c r="D19" s="280"/>
      <c r="E19" s="273"/>
      <c r="F19" s="274"/>
    </row>
    <row r="20" spans="1:36" s="270" customFormat="1" ht="18" customHeight="1" x14ac:dyDescent="0.2">
      <c r="A20" s="297" t="s">
        <v>254</v>
      </c>
      <c r="B20" s="280"/>
      <c r="C20" s="280"/>
      <c r="D20" s="280"/>
      <c r="E20" s="273"/>
      <c r="F20" s="274"/>
    </row>
    <row r="21" spans="1:36" s="270" customFormat="1" ht="18" customHeight="1" x14ac:dyDescent="0.2">
      <c r="A21" s="298" t="s">
        <v>255</v>
      </c>
      <c r="B21" s="280"/>
      <c r="C21" s="280"/>
      <c r="D21" s="280"/>
      <c r="E21" s="273"/>
      <c r="F21" s="274"/>
    </row>
    <row r="22" spans="1:36" s="270" customFormat="1" ht="18" customHeight="1" x14ac:dyDescent="0.2">
      <c r="A22" s="290" t="s">
        <v>256</v>
      </c>
      <c r="B22" s="295" t="str">
        <f>IF(B18&lt;&gt;"",B18+B19-B20-B21,IF(OR(B19&lt;&gt;0,B20&lt;&gt;0,B21&lt;&gt;0),B19-B20-B21,""))</f>
        <v/>
      </c>
      <c r="C22" s="295" t="str">
        <f>IF(C18&lt;&gt;"",C18+C19-C20-C21,IF(OR(C19&lt;&gt;0,C20&lt;&gt;0,C21&lt;&gt;0),C19-C20-C21,""))</f>
        <v/>
      </c>
      <c r="D22" s="295" t="str">
        <f>IF(D18&lt;&gt;"",D18+D19-D20-D21,IF(OR(D19&lt;&gt;0,D20&lt;&gt;0,D21&lt;&gt;0),D19-D20-D21,""))</f>
        <v/>
      </c>
      <c r="E22" s="273"/>
      <c r="F22" s="274"/>
    </row>
    <row r="23" spans="1:36" s="270" customFormat="1" ht="18" customHeight="1" x14ac:dyDescent="0.2">
      <c r="A23" s="284" t="s">
        <v>257</v>
      </c>
      <c r="B23" s="280"/>
      <c r="C23" s="280"/>
      <c r="D23" s="280"/>
      <c r="E23" s="273"/>
      <c r="F23" s="274"/>
    </row>
    <row r="24" spans="1:36" s="80" customFormat="1" ht="18" customHeight="1" x14ac:dyDescent="0.2">
      <c r="A24" s="284" t="s">
        <v>258</v>
      </c>
      <c r="B24" s="280"/>
      <c r="C24" s="280"/>
      <c r="D24" s="280"/>
      <c r="E24" s="273"/>
      <c r="F24" s="274"/>
    </row>
    <row r="25" spans="1:36" s="80" customFormat="1" ht="18" customHeight="1" x14ac:dyDescent="0.2">
      <c r="A25" s="284" t="s">
        <v>259</v>
      </c>
      <c r="B25" s="280"/>
      <c r="C25" s="280"/>
      <c r="D25" s="280"/>
      <c r="E25" s="273"/>
      <c r="F25" s="274"/>
    </row>
    <row r="26" spans="1:36" s="270" customFormat="1" ht="18" customHeight="1" x14ac:dyDescent="0.2">
      <c r="A26" s="299" t="s">
        <v>260</v>
      </c>
      <c r="B26" s="280"/>
      <c r="C26" s="280"/>
      <c r="D26" s="280"/>
      <c r="E26" s="273"/>
      <c r="F26" s="274"/>
    </row>
    <row r="27" spans="1:36" s="270" customFormat="1" ht="18" customHeight="1" x14ac:dyDescent="0.2">
      <c r="A27" s="300" t="s">
        <v>261</v>
      </c>
      <c r="B27" s="280"/>
      <c r="C27" s="280"/>
      <c r="D27" s="280"/>
      <c r="E27" s="273"/>
      <c r="F27" s="274"/>
    </row>
    <row r="28" spans="1:36" s="270" customFormat="1" ht="18" customHeight="1" x14ac:dyDescent="0.2">
      <c r="A28" s="290" t="s">
        <v>262</v>
      </c>
      <c r="B28" s="295" t="str">
        <f>IF(B22&lt;&gt;"",B22-B23-B24+B25-B26+B27,IF(OR(B23&lt;&gt;0,B24&lt;&gt;0,B25&lt;&gt;0,B26&lt;&gt;0,B27&lt;&gt;0),-B23-B24+B25-B26+B27,""))</f>
        <v/>
      </c>
      <c r="C28" s="283" t="str">
        <f>IF(C22&lt;&gt;"",C22-C23-C24+C25-C26+C27,IF(OR(C23&lt;&gt;0,C24&lt;&gt;0,C25&lt;&gt;0,C26&lt;&gt;0,C27&lt;&gt;0),-C23-C24+C25-C26+C27,""))</f>
        <v/>
      </c>
      <c r="D28" s="283" t="str">
        <f>IF(D22&lt;&gt;"",D22-D23-D24+D25-D26+D27,IF(OR(D23&lt;&gt;0,D24&lt;&gt;0,D25&lt;&gt;0,D26&lt;&gt;0,D27&lt;&gt;0),-D23-D24+D25-D26+D27,""))</f>
        <v/>
      </c>
      <c r="E28" s="273"/>
      <c r="F28" s="274"/>
    </row>
    <row r="29" spans="1:36" s="270" customFormat="1" ht="18" customHeight="1" x14ac:dyDescent="0.2">
      <c r="A29" s="284" t="s">
        <v>263</v>
      </c>
      <c r="B29" s="280"/>
      <c r="C29" s="280"/>
      <c r="D29" s="280"/>
      <c r="E29" s="273"/>
      <c r="F29" s="274"/>
    </row>
    <row r="30" spans="1:36" s="270" customFormat="1" ht="18" customHeight="1" x14ac:dyDescent="0.2">
      <c r="A30" s="299" t="s">
        <v>264</v>
      </c>
      <c r="B30" s="280"/>
      <c r="C30" s="280"/>
      <c r="D30" s="280"/>
      <c r="E30" s="273"/>
      <c r="F30" s="274"/>
    </row>
    <row r="31" spans="1:36" s="270" customFormat="1" ht="18" customHeight="1" x14ac:dyDescent="0.2">
      <c r="A31" s="301" t="s">
        <v>265</v>
      </c>
      <c r="B31" s="280"/>
      <c r="C31" s="280"/>
      <c r="D31" s="280"/>
      <c r="E31" s="273"/>
      <c r="F31" s="274"/>
    </row>
    <row r="32" spans="1:36" s="80" customFormat="1" ht="18" customHeight="1" x14ac:dyDescent="0.2">
      <c r="A32" s="302" t="s">
        <v>266</v>
      </c>
      <c r="B32" s="295" t="str">
        <f>IF(AND(B29=0,B30=0),"",B29-B30)</f>
        <v/>
      </c>
      <c r="C32" s="283" t="str">
        <f>IF(AND(C29=0,C30=0),"",C29-C30)</f>
        <v/>
      </c>
      <c r="D32" s="283" t="str">
        <f>IF(AND(D29=0,D30=0),"",D29-D30)</f>
        <v/>
      </c>
      <c r="E32" s="273"/>
      <c r="F32" s="274"/>
    </row>
    <row r="33" spans="1:7" s="270" customFormat="1" ht="18" customHeight="1" x14ac:dyDescent="0.2">
      <c r="A33" s="290" t="s">
        <v>267</v>
      </c>
      <c r="B33" s="295" t="str">
        <f>IF(AND(B28="",B32=""),"",IF(AND(B28&lt;&gt;"",B32=""),B28,IF(AND(B28="",B32&lt;&gt;""),B32,B28+B32)))</f>
        <v/>
      </c>
      <c r="C33" s="283" t="str">
        <f>IF(AND(C28="",C32=""),"",IF(AND(C28&lt;&gt;"",C32=""),C28,IF(AND(C28="",C32&lt;&gt;""),C32,C28+C32)))</f>
        <v/>
      </c>
      <c r="D33" s="283" t="str">
        <f>IF(AND(D28="",D32=""),"",IF(AND(D28&lt;&gt;"",D32=""),D28,IF(AND(D28="",D32&lt;&gt;""),D32,D28+D32)))</f>
        <v/>
      </c>
      <c r="E33" s="273"/>
      <c r="F33" s="274"/>
    </row>
    <row r="34" spans="1:7" s="270" customFormat="1" ht="18" customHeight="1" x14ac:dyDescent="0.2">
      <c r="A34" s="284" t="s">
        <v>268</v>
      </c>
      <c r="B34" s="280"/>
      <c r="C34" s="280"/>
      <c r="D34" s="280"/>
      <c r="E34" s="273"/>
      <c r="F34" s="274"/>
    </row>
    <row r="35" spans="1:7" s="270" customFormat="1" ht="18" customHeight="1" x14ac:dyDescent="0.2">
      <c r="A35" s="299" t="s">
        <v>269</v>
      </c>
      <c r="B35" s="280"/>
      <c r="C35" s="280"/>
      <c r="D35" s="280"/>
      <c r="E35" s="273"/>
      <c r="F35" s="274"/>
    </row>
    <row r="36" spans="1:7" s="80" customFormat="1" ht="18" customHeight="1" x14ac:dyDescent="0.2">
      <c r="A36" s="302" t="s">
        <v>270</v>
      </c>
      <c r="B36" s="295" t="str">
        <f>IF(AND(B34=0,B35=0),"",B34-B35)</f>
        <v/>
      </c>
      <c r="C36" s="283" t="str">
        <f>IF(AND(C34=0,C35=0),"",C34-C35)</f>
        <v/>
      </c>
      <c r="D36" s="283" t="str">
        <f>IF(AND(D34=0,D35=0),"",D34-D35)</f>
        <v/>
      </c>
      <c r="E36" s="273"/>
      <c r="F36" s="274"/>
    </row>
    <row r="37" spans="1:7" s="270" customFormat="1" ht="18" customHeight="1" x14ac:dyDescent="0.2">
      <c r="A37" s="299" t="s">
        <v>271</v>
      </c>
      <c r="B37" s="280"/>
      <c r="C37" s="280"/>
      <c r="D37" s="280"/>
      <c r="E37" s="273"/>
      <c r="F37" s="274"/>
    </row>
    <row r="38" spans="1:7" s="270" customFormat="1" ht="18" customHeight="1" x14ac:dyDescent="0.2">
      <c r="A38" s="300" t="s">
        <v>272</v>
      </c>
      <c r="B38" s="280"/>
      <c r="C38" s="280"/>
      <c r="D38" s="280"/>
      <c r="E38" s="273"/>
      <c r="F38" s="274"/>
    </row>
    <row r="39" spans="1:7" s="270" customFormat="1" ht="18" customHeight="1" x14ac:dyDescent="0.2">
      <c r="A39" s="303" t="s">
        <v>273</v>
      </c>
      <c r="B39" s="295" t="str">
        <f>IF(AND(B33="",B36="",B37=0,B38=0),"",IF(AND(B33&lt;&gt;"",B36=""),B33-B37-B38,IF(AND(B33="",B36&lt;&gt;""),B36-B37-B38,B33+B36-B37-B38)))</f>
        <v/>
      </c>
      <c r="C39" s="283" t="str">
        <f>IF(AND(C33="",C36="",C37=0,C38=0),"",IF(AND(C33&lt;&gt;"",C36=""),C33-C37-C38,IF(AND(C33="",C36&lt;&gt;""),C36-C37-C38,C33+C36-C37-C38)))</f>
        <v/>
      </c>
      <c r="D39" s="283" t="str">
        <f>IF(AND(D33="",D36="",D37=0,D38=0),"",IF(AND(D33&lt;&gt;"",D36=""),D33-D37-D38,IF(AND(D33="",D36&lt;&gt;""),D36-D37-D38,D33+D36-D37-D38)))</f>
        <v/>
      </c>
      <c r="E39" s="273"/>
      <c r="F39" s="274"/>
    </row>
    <row r="40" spans="1:7" s="80" customFormat="1" ht="18" customHeight="1" x14ac:dyDescent="0.2">
      <c r="A40" s="304" t="s">
        <v>274</v>
      </c>
      <c r="B40" s="305" t="str">
        <f>IF(B39="","",B39+B23+B24-B25)</f>
        <v/>
      </c>
      <c r="C40" s="305" t="str">
        <f>IF(C39="","",C39+C23+C24-C25)</f>
        <v/>
      </c>
      <c r="D40" s="305" t="str">
        <f>IF(D39="","",D39+D23+D24-D25)</f>
        <v/>
      </c>
      <c r="E40" s="273"/>
      <c r="F40" s="274"/>
    </row>
    <row r="41" spans="1:7" s="270" customFormat="1" ht="18" customHeight="1" x14ac:dyDescent="0.2">
      <c r="A41" s="306"/>
      <c r="B41" s="306"/>
      <c r="C41" s="269"/>
      <c r="D41" s="269"/>
      <c r="E41" s="307"/>
      <c r="F41" s="308"/>
    </row>
    <row r="42" spans="1:7" s="270" customFormat="1" ht="18" customHeight="1" x14ac:dyDescent="0.2">
      <c r="A42" s="309" t="s">
        <v>275</v>
      </c>
      <c r="B42" s="310"/>
      <c r="C42" s="310"/>
      <c r="D42" s="310"/>
      <c r="E42" s="307"/>
      <c r="F42" s="308"/>
    </row>
    <row r="43" spans="1:7" s="80" customFormat="1" ht="18" customHeight="1" x14ac:dyDescent="0.2">
      <c r="A43" s="309" t="s">
        <v>276</v>
      </c>
      <c r="B43" s="309" t="str">
        <f>IF(OR(B18=" ",B42=0)," ",B18/B42)</f>
        <v xml:space="preserve"> </v>
      </c>
      <c r="C43" s="309" t="str">
        <f>IF(OR(C18=" ",C42=0)," ",C18/C42)</f>
        <v xml:space="preserve"> </v>
      </c>
      <c r="D43" s="309" t="str">
        <f>IF(OR(D18=" ",D42=0)," ",D18/D42)</f>
        <v xml:space="preserve"> </v>
      </c>
      <c r="E43" s="311"/>
      <c r="F43" s="312"/>
    </row>
    <row r="44" spans="1:7" s="80" customFormat="1" ht="12.75" customHeight="1" x14ac:dyDescent="0.2">
      <c r="A44" s="481"/>
      <c r="B44" s="481"/>
      <c r="C44" s="481"/>
      <c r="D44" s="481"/>
      <c r="E44" s="481"/>
      <c r="F44" s="93"/>
      <c r="G44" s="93"/>
    </row>
    <row r="45" spans="1:7" s="80" customFormat="1" x14ac:dyDescent="0.2">
      <c r="A45" s="556" t="s">
        <v>277</v>
      </c>
      <c r="B45" s="556"/>
      <c r="C45" s="556"/>
      <c r="D45" s="556"/>
      <c r="E45" s="556"/>
      <c r="F45" s="93"/>
      <c r="G45" s="93"/>
    </row>
    <row r="46" spans="1:7" s="80" customFormat="1" x14ac:dyDescent="0.2">
      <c r="A46" s="552"/>
      <c r="B46" s="552"/>
      <c r="C46" s="552"/>
      <c r="D46" s="552"/>
      <c r="E46" s="313"/>
      <c r="F46" s="314"/>
      <c r="G46" s="93"/>
    </row>
    <row r="47" spans="1:7" s="80" customFormat="1" x14ac:dyDescent="0.2">
      <c r="A47" s="552"/>
      <c r="B47" s="552"/>
      <c r="C47" s="552"/>
      <c r="D47" s="552"/>
      <c r="E47" s="378"/>
      <c r="F47" s="93"/>
      <c r="G47" s="93"/>
    </row>
    <row r="48" spans="1:7" s="80" customFormat="1" x14ac:dyDescent="0.2">
      <c r="A48" s="552"/>
      <c r="B48" s="552"/>
      <c r="C48" s="552"/>
      <c r="D48" s="552"/>
      <c r="E48" s="378"/>
      <c r="F48" s="93"/>
      <c r="G48" s="93"/>
    </row>
    <row r="49" spans="1:7" s="80" customFormat="1" x14ac:dyDescent="0.2">
      <c r="A49" s="552"/>
      <c r="B49" s="552"/>
      <c r="C49" s="552"/>
      <c r="D49" s="552"/>
      <c r="E49" s="378"/>
      <c r="F49" s="93"/>
      <c r="G49" s="93"/>
    </row>
    <row r="50" spans="1:7" s="270" customFormat="1" ht="15" customHeight="1" x14ac:dyDescent="0.2">
      <c r="A50" s="552"/>
      <c r="B50" s="552"/>
      <c r="C50" s="552"/>
      <c r="D50" s="552"/>
      <c r="E50" s="269"/>
    </row>
    <row r="51" spans="1:7" s="80" customFormat="1" x14ac:dyDescent="0.2">
      <c r="A51" s="552"/>
      <c r="B51" s="552"/>
      <c r="C51" s="552"/>
      <c r="D51" s="552"/>
      <c r="E51" s="376"/>
    </row>
    <row r="52" spans="1:7" s="80" customFormat="1" x14ac:dyDescent="0.2">
      <c r="A52" s="552"/>
      <c r="B52" s="552"/>
      <c r="C52" s="552"/>
      <c r="D52" s="552"/>
      <c r="E52" s="376"/>
    </row>
    <row r="53" spans="1:7" s="80" customFormat="1" x14ac:dyDescent="0.2">
      <c r="A53" s="552"/>
      <c r="B53" s="552"/>
      <c r="C53" s="552"/>
      <c r="D53" s="552"/>
      <c r="E53" s="376"/>
    </row>
    <row r="54" spans="1:7" s="80" customFormat="1" x14ac:dyDescent="0.2">
      <c r="A54" s="552"/>
      <c r="B54" s="552"/>
      <c r="C54" s="552"/>
      <c r="D54" s="552"/>
      <c r="E54" s="376"/>
    </row>
    <row r="55" spans="1:7" x14ac:dyDescent="0.2">
      <c r="A55" s="26"/>
      <c r="B55" s="26"/>
      <c r="C55" s="26"/>
      <c r="D55" s="26"/>
      <c r="E55" s="26"/>
    </row>
    <row r="56" spans="1:7" x14ac:dyDescent="0.2">
      <c r="A56" s="26"/>
      <c r="B56" s="26"/>
      <c r="C56" s="26"/>
      <c r="D56" s="26"/>
      <c r="E56" s="26"/>
    </row>
    <row r="57" spans="1:7" x14ac:dyDescent="0.2">
      <c r="A57" s="26"/>
      <c r="B57" s="26"/>
      <c r="C57" s="26"/>
      <c r="D57" s="26"/>
      <c r="E57" s="26"/>
    </row>
    <row r="58" spans="1:7" x14ac:dyDescent="0.2">
      <c r="A58" s="26"/>
      <c r="B58" s="26"/>
      <c r="C58" s="26"/>
      <c r="D58" s="26"/>
      <c r="E58" s="26"/>
    </row>
    <row r="59" spans="1:7" x14ac:dyDescent="0.2">
      <c r="A59" s="26"/>
      <c r="B59" s="26"/>
      <c r="C59" s="26"/>
      <c r="D59" s="26"/>
      <c r="E59" s="26"/>
    </row>
    <row r="60" spans="1:7" x14ac:dyDescent="0.2">
      <c r="A60" s="26"/>
      <c r="B60" s="26"/>
      <c r="C60" s="26"/>
      <c r="D60" s="26"/>
      <c r="E60" s="26"/>
    </row>
    <row r="61" spans="1:7" x14ac:dyDescent="0.2">
      <c r="A61" s="26"/>
      <c r="B61" s="26"/>
      <c r="C61" s="26"/>
      <c r="D61" s="26"/>
      <c r="E61" s="26"/>
    </row>
    <row r="62" spans="1:7" x14ac:dyDescent="0.2">
      <c r="A62" s="26"/>
      <c r="B62" s="26"/>
      <c r="C62" s="26"/>
      <c r="D62" s="26"/>
      <c r="E62" s="26"/>
    </row>
    <row r="63" spans="1:7" x14ac:dyDescent="0.2">
      <c r="A63" s="26"/>
      <c r="B63" s="26"/>
      <c r="C63" s="26"/>
      <c r="D63" s="26"/>
      <c r="E63" s="26"/>
    </row>
    <row r="64" spans="1:7" x14ac:dyDescent="0.2">
      <c r="A64" s="26"/>
      <c r="B64" s="26"/>
      <c r="C64" s="26"/>
      <c r="D64" s="26"/>
      <c r="E64" s="26"/>
    </row>
    <row r="65" spans="1:5" x14ac:dyDescent="0.2">
      <c r="A65" s="26"/>
      <c r="B65" s="26"/>
      <c r="C65" s="26"/>
      <c r="D65" s="26"/>
      <c r="E65" s="26"/>
    </row>
    <row r="66" spans="1:5" x14ac:dyDescent="0.2">
      <c r="A66" s="26"/>
      <c r="B66" s="26"/>
      <c r="C66" s="26"/>
      <c r="D66" s="26"/>
      <c r="E66" s="26"/>
    </row>
    <row r="67" spans="1:5" x14ac:dyDescent="0.2">
      <c r="A67" s="26"/>
      <c r="B67" s="26"/>
      <c r="C67" s="26"/>
      <c r="D67" s="26"/>
      <c r="E67" s="26"/>
    </row>
    <row r="68" spans="1:5" x14ac:dyDescent="0.2">
      <c r="A68" s="26"/>
      <c r="B68" s="26"/>
      <c r="C68" s="26"/>
      <c r="D68" s="26"/>
      <c r="E68" s="26"/>
    </row>
    <row r="69" spans="1:5" x14ac:dyDescent="0.2">
      <c r="A69" s="26"/>
      <c r="B69" s="26"/>
      <c r="C69" s="26"/>
      <c r="D69" s="26"/>
      <c r="E69" s="26"/>
    </row>
    <row r="70" spans="1:5" x14ac:dyDescent="0.2">
      <c r="A70" s="26"/>
      <c r="B70" s="26"/>
      <c r="C70" s="26"/>
      <c r="D70" s="26"/>
      <c r="E70" s="26"/>
    </row>
    <row r="71" spans="1:5" x14ac:dyDescent="0.2">
      <c r="A71" s="26"/>
      <c r="B71" s="26"/>
      <c r="C71" s="26"/>
      <c r="D71" s="26"/>
      <c r="E71" s="26"/>
    </row>
    <row r="72" spans="1:5" x14ac:dyDescent="0.2">
      <c r="A72" s="26"/>
      <c r="B72" s="26"/>
      <c r="C72" s="26"/>
      <c r="D72" s="26"/>
      <c r="E72" s="26"/>
    </row>
    <row r="73" spans="1:5" x14ac:dyDescent="0.2">
      <c r="A73" s="26"/>
      <c r="B73" s="26"/>
      <c r="C73" s="26"/>
      <c r="D73" s="26"/>
      <c r="E73" s="26"/>
    </row>
    <row r="74" spans="1:5" x14ac:dyDescent="0.2">
      <c r="A74" s="26"/>
      <c r="B74" s="26"/>
      <c r="C74" s="26"/>
      <c r="D74" s="26"/>
      <c r="E74" s="26"/>
    </row>
    <row r="75" spans="1:5" x14ac:dyDescent="0.2">
      <c r="A75" s="26"/>
      <c r="B75" s="26"/>
      <c r="C75" s="26"/>
      <c r="D75" s="26"/>
      <c r="E75" s="26"/>
    </row>
    <row r="76" spans="1:5" x14ac:dyDescent="0.2">
      <c r="A76" s="26"/>
      <c r="B76" s="26"/>
      <c r="C76" s="26"/>
      <c r="D76" s="26"/>
      <c r="E76" s="26"/>
    </row>
    <row r="77" spans="1:5" x14ac:dyDescent="0.2">
      <c r="A77" s="26"/>
      <c r="B77" s="26"/>
      <c r="C77" s="26"/>
      <c r="D77" s="26"/>
      <c r="E77" s="26"/>
    </row>
    <row r="78" spans="1:5" x14ac:dyDescent="0.2">
      <c r="A78" s="26"/>
      <c r="B78" s="26"/>
      <c r="C78" s="26"/>
      <c r="D78" s="26"/>
      <c r="E78" s="26"/>
    </row>
    <row r="79" spans="1:5" x14ac:dyDescent="0.2">
      <c r="A79" s="26"/>
      <c r="B79" s="26"/>
      <c r="C79" s="26"/>
      <c r="D79" s="26"/>
      <c r="E79" s="26"/>
    </row>
    <row r="80" spans="1:5" x14ac:dyDescent="0.2">
      <c r="A80" s="26"/>
      <c r="B80" s="26"/>
      <c r="C80" s="26"/>
      <c r="D80" s="26"/>
      <c r="E80" s="26"/>
    </row>
    <row r="81" spans="1:5" x14ac:dyDescent="0.2">
      <c r="A81" s="26"/>
      <c r="B81" s="26"/>
      <c r="C81" s="26"/>
      <c r="D81" s="26"/>
      <c r="E81" s="26"/>
    </row>
    <row r="82" spans="1:5" x14ac:dyDescent="0.2">
      <c r="A82" s="26"/>
      <c r="B82" s="26"/>
      <c r="C82" s="26"/>
      <c r="D82" s="26"/>
      <c r="E82" s="26"/>
    </row>
    <row r="83" spans="1:5" x14ac:dyDescent="0.2">
      <c r="A83" s="26"/>
      <c r="B83" s="26"/>
      <c r="C83" s="26"/>
      <c r="D83" s="26"/>
      <c r="E83" s="26"/>
    </row>
    <row r="84" spans="1:5" x14ac:dyDescent="0.2">
      <c r="A84" s="26"/>
      <c r="B84" s="26"/>
      <c r="C84" s="26"/>
      <c r="D84" s="26"/>
      <c r="E84" s="26"/>
    </row>
    <row r="85" spans="1:5" x14ac:dyDescent="0.2">
      <c r="A85" s="26"/>
      <c r="B85" s="26"/>
      <c r="C85" s="26"/>
      <c r="D85" s="26"/>
      <c r="E85" s="26"/>
    </row>
    <row r="86" spans="1:5" x14ac:dyDescent="0.2">
      <c r="A86" s="26"/>
      <c r="B86" s="26"/>
      <c r="C86" s="26"/>
      <c r="D86" s="26"/>
      <c r="E86" s="26"/>
    </row>
    <row r="87" spans="1:5" x14ac:dyDescent="0.2">
      <c r="A87" s="26"/>
      <c r="B87" s="26"/>
      <c r="C87" s="26"/>
      <c r="D87" s="26"/>
      <c r="E87" s="26"/>
    </row>
    <row r="88" spans="1:5" x14ac:dyDescent="0.2">
      <c r="A88" s="26"/>
      <c r="B88" s="26"/>
      <c r="C88" s="26"/>
      <c r="D88" s="26"/>
      <c r="E88" s="26"/>
    </row>
    <row r="89" spans="1:5" x14ac:dyDescent="0.2">
      <c r="A89" s="26"/>
      <c r="B89" s="26"/>
      <c r="C89" s="26"/>
      <c r="D89" s="26"/>
      <c r="E89" s="26"/>
    </row>
    <row r="90" spans="1:5" x14ac:dyDescent="0.2">
      <c r="A90" s="26"/>
      <c r="B90" s="26"/>
      <c r="C90" s="26"/>
      <c r="D90" s="26"/>
      <c r="E90" s="26"/>
    </row>
    <row r="91" spans="1:5" x14ac:dyDescent="0.2">
      <c r="A91" s="26"/>
      <c r="B91" s="26"/>
      <c r="C91" s="26"/>
      <c r="D91" s="26"/>
      <c r="E91" s="26"/>
    </row>
    <row r="92" spans="1:5" x14ac:dyDescent="0.2">
      <c r="A92" s="26"/>
      <c r="B92" s="26"/>
      <c r="C92" s="26"/>
      <c r="D92" s="26"/>
      <c r="E92" s="26"/>
    </row>
    <row r="93" spans="1:5" x14ac:dyDescent="0.2">
      <c r="A93" s="26"/>
      <c r="B93" s="26"/>
      <c r="C93" s="26"/>
      <c r="D93" s="26"/>
      <c r="E93" s="26"/>
    </row>
    <row r="94" spans="1:5" x14ac:dyDescent="0.2">
      <c r="A94" s="26"/>
      <c r="B94" s="26"/>
      <c r="C94" s="26"/>
      <c r="D94" s="26"/>
      <c r="E94" s="26"/>
    </row>
    <row r="95" spans="1:5" x14ac:dyDescent="0.2">
      <c r="A95" s="26"/>
      <c r="B95" s="26"/>
      <c r="C95" s="26"/>
      <c r="D95" s="26"/>
      <c r="E95" s="26"/>
    </row>
    <row r="96" spans="1:5" x14ac:dyDescent="0.2">
      <c r="A96" s="26"/>
      <c r="B96" s="26"/>
      <c r="C96" s="26"/>
      <c r="D96" s="26"/>
      <c r="E96" s="26"/>
    </row>
    <row r="97" spans="1:5" x14ac:dyDescent="0.2">
      <c r="A97" s="26"/>
      <c r="B97" s="26"/>
      <c r="C97" s="26"/>
      <c r="D97" s="26"/>
      <c r="E97" s="26"/>
    </row>
    <row r="98" spans="1:5" x14ac:dyDescent="0.2">
      <c r="A98" s="26"/>
      <c r="B98" s="26"/>
      <c r="C98" s="26"/>
      <c r="D98" s="26"/>
      <c r="E98" s="26"/>
    </row>
    <row r="99" spans="1:5" x14ac:dyDescent="0.2">
      <c r="A99" s="26"/>
      <c r="B99" s="26"/>
      <c r="C99" s="26"/>
      <c r="D99" s="26"/>
      <c r="E99" s="26"/>
    </row>
    <row r="100" spans="1:5" x14ac:dyDescent="0.2">
      <c r="A100" s="26"/>
      <c r="B100" s="26"/>
      <c r="C100" s="26"/>
      <c r="D100" s="26"/>
      <c r="E100" s="26"/>
    </row>
    <row r="101" spans="1:5" x14ac:dyDescent="0.2">
      <c r="A101" s="26"/>
      <c r="B101" s="26"/>
      <c r="C101" s="26"/>
      <c r="D101" s="26"/>
      <c r="E101" s="26"/>
    </row>
    <row r="102" spans="1:5" x14ac:dyDescent="0.2">
      <c r="A102" s="26"/>
      <c r="B102" s="26"/>
      <c r="C102" s="26"/>
      <c r="D102" s="26"/>
      <c r="E102" s="26"/>
    </row>
    <row r="103" spans="1:5" x14ac:dyDescent="0.2">
      <c r="A103" s="26"/>
      <c r="B103" s="26"/>
      <c r="C103" s="26"/>
      <c r="D103" s="26"/>
      <c r="E103" s="26"/>
    </row>
    <row r="104" spans="1:5" x14ac:dyDescent="0.2">
      <c r="A104" s="26"/>
      <c r="B104" s="26"/>
      <c r="C104" s="26"/>
      <c r="D104" s="26"/>
      <c r="E104" s="26"/>
    </row>
    <row r="105" spans="1:5" x14ac:dyDescent="0.2">
      <c r="A105" s="26"/>
      <c r="B105" s="26"/>
      <c r="C105" s="26"/>
      <c r="D105" s="26"/>
      <c r="E105" s="26"/>
    </row>
    <row r="106" spans="1:5" x14ac:dyDescent="0.2">
      <c r="A106" s="26"/>
      <c r="B106" s="26"/>
      <c r="C106" s="26"/>
      <c r="D106" s="26"/>
      <c r="E106" s="26"/>
    </row>
    <row r="107" spans="1:5" x14ac:dyDescent="0.2">
      <c r="A107" s="26"/>
      <c r="B107" s="26"/>
      <c r="C107" s="26"/>
      <c r="D107" s="26"/>
      <c r="E107" s="26"/>
    </row>
    <row r="108" spans="1:5" x14ac:dyDescent="0.2">
      <c r="A108" s="26"/>
      <c r="B108" s="26"/>
      <c r="C108" s="26"/>
      <c r="D108" s="26"/>
      <c r="E108" s="26"/>
    </row>
    <row r="109" spans="1:5" x14ac:dyDescent="0.2">
      <c r="A109" s="26"/>
      <c r="B109" s="26"/>
      <c r="C109" s="26"/>
      <c r="D109" s="26"/>
      <c r="E109" s="26"/>
    </row>
    <row r="110" spans="1:5" x14ac:dyDescent="0.2">
      <c r="A110" s="26"/>
      <c r="B110" s="26"/>
      <c r="C110" s="26"/>
      <c r="D110" s="26"/>
      <c r="E110" s="26"/>
    </row>
  </sheetData>
  <mergeCells count="6">
    <mergeCell ref="A46:D54"/>
    <mergeCell ref="B2:C2"/>
    <mergeCell ref="A3:D4"/>
    <mergeCell ref="C6:D6"/>
    <mergeCell ref="A44:E44"/>
    <mergeCell ref="A45:E45"/>
  </mergeCells>
  <pageMargins left="0.35416666666666669" right="0.2361111111111111" top="0.43333333333333335" bottom="0.19652777777777777"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3"/>
  <dimension ref="A1:I140"/>
  <sheetViews>
    <sheetView showGridLines="0" topLeftCell="A22" workbookViewId="0">
      <selection activeCell="J17" sqref="J17"/>
    </sheetView>
  </sheetViews>
  <sheetFormatPr baseColWidth="10" defaultColWidth="11.42578125" defaultRowHeight="15" x14ac:dyDescent="0.25"/>
  <cols>
    <col min="1" max="1" width="48.5703125" style="315" customWidth="1"/>
    <col min="2" max="6" width="10.28515625" style="216" customWidth="1"/>
    <col min="7" max="16384" width="11.42578125" style="216"/>
  </cols>
  <sheetData>
    <row r="1" spans="1:9" s="217" customFormat="1" ht="17.25" customHeight="1" x14ac:dyDescent="0.2">
      <c r="A1" s="557" t="s">
        <v>278</v>
      </c>
      <c r="B1" s="557"/>
      <c r="C1" s="557"/>
      <c r="D1" s="557"/>
      <c r="E1" s="557"/>
      <c r="F1" s="557"/>
    </row>
    <row r="2" spans="1:9" ht="15.75" x14ac:dyDescent="0.25">
      <c r="A2" s="381" t="s">
        <v>164</v>
      </c>
      <c r="B2" s="558">
        <f>E1_13</f>
        <v>0</v>
      </c>
      <c r="C2" s="558"/>
      <c r="D2" s="558"/>
      <c r="E2" s="558"/>
      <c r="F2" s="558"/>
      <c r="G2" s="22" t="s">
        <v>327</v>
      </c>
      <c r="H2" s="335"/>
      <c r="I2" s="335"/>
    </row>
    <row r="3" spans="1:9" x14ac:dyDescent="0.25">
      <c r="A3" s="382"/>
      <c r="B3" s="352"/>
      <c r="C3" s="352"/>
      <c r="D3" s="352"/>
      <c r="E3" s="352"/>
      <c r="F3" s="352"/>
      <c r="G3" s="335"/>
      <c r="H3" s="335"/>
      <c r="I3" s="335"/>
    </row>
    <row r="4" spans="1:9" x14ac:dyDescent="0.25">
      <c r="A4" s="383"/>
      <c r="B4" s="22" t="s">
        <v>327</v>
      </c>
      <c r="C4" s="384"/>
      <c r="D4" s="384"/>
      <c r="E4" s="384"/>
      <c r="F4" s="384"/>
      <c r="G4" s="335"/>
      <c r="H4" s="335"/>
      <c r="I4" s="335"/>
    </row>
    <row r="5" spans="1:9" ht="18" x14ac:dyDescent="0.25">
      <c r="A5" s="385" t="s">
        <v>170</v>
      </c>
      <c r="B5" s="386">
        <f>E1_12</f>
        <v>0</v>
      </c>
      <c r="C5" s="387" t="s">
        <v>279</v>
      </c>
      <c r="D5" s="388"/>
      <c r="E5" s="389"/>
      <c r="F5" s="390" t="s">
        <v>171</v>
      </c>
      <c r="G5" s="335"/>
      <c r="H5" s="335"/>
      <c r="I5" s="335"/>
    </row>
    <row r="6" spans="1:9" x14ac:dyDescent="0.25">
      <c r="A6" s="382"/>
      <c r="B6" s="388"/>
      <c r="C6" s="352"/>
      <c r="D6" s="352"/>
      <c r="E6" s="352"/>
      <c r="F6" s="352"/>
      <c r="G6" s="335"/>
      <c r="H6" s="335"/>
      <c r="I6" s="335"/>
    </row>
    <row r="7" spans="1:9" ht="16.5" customHeight="1" x14ac:dyDescent="0.25">
      <c r="A7" s="559" t="s">
        <v>280</v>
      </c>
      <c r="B7" s="559"/>
      <c r="C7" s="559"/>
      <c r="D7" s="559"/>
      <c r="E7" s="559"/>
      <c r="F7" s="559"/>
      <c r="G7" s="335"/>
      <c r="H7" s="335"/>
      <c r="I7" s="335"/>
    </row>
    <row r="8" spans="1:9" x14ac:dyDescent="0.25">
      <c r="A8" s="382"/>
      <c r="B8" s="391" t="s">
        <v>281</v>
      </c>
      <c r="C8" s="391" t="s">
        <v>282</v>
      </c>
      <c r="D8" s="391" t="s">
        <v>283</v>
      </c>
      <c r="E8" s="391" t="s">
        <v>284</v>
      </c>
      <c r="F8" s="352"/>
      <c r="G8" s="335"/>
      <c r="H8" s="335"/>
      <c r="I8" s="335"/>
    </row>
    <row r="9" spans="1:9" ht="21" customHeight="1" x14ac:dyDescent="0.25">
      <c r="A9" s="392" t="s">
        <v>285</v>
      </c>
      <c r="B9" s="393">
        <f>E1_12</f>
        <v>0</v>
      </c>
      <c r="C9" s="394">
        <f>E1_12+1</f>
        <v>1</v>
      </c>
      <c r="D9" s="394">
        <f>E1_12+2</f>
        <v>2</v>
      </c>
      <c r="E9" s="395">
        <f>E1_12+3</f>
        <v>3</v>
      </c>
      <c r="F9" s="396" t="s">
        <v>286</v>
      </c>
      <c r="G9" s="335"/>
      <c r="H9" s="335"/>
      <c r="I9" s="335"/>
    </row>
    <row r="10" spans="1:9" ht="18" customHeight="1" x14ac:dyDescent="0.25">
      <c r="A10" s="397" t="s">
        <v>287</v>
      </c>
      <c r="B10" s="398">
        <f>S2_6+S2_11+S2_16</f>
        <v>0</v>
      </c>
      <c r="C10" s="399">
        <f>S2_7+S2_12+S2_17</f>
        <v>0</v>
      </c>
      <c r="D10" s="399">
        <f>S2_8+S2_13+S2_18</f>
        <v>0</v>
      </c>
      <c r="E10" s="399">
        <f>S2_9+S2_14+S2_19</f>
        <v>0</v>
      </c>
      <c r="F10" s="400">
        <f t="shared" ref="F10:F21" si="0">SUM(B10:E10)</f>
        <v>0</v>
      </c>
      <c r="G10" s="335"/>
      <c r="H10" s="335"/>
      <c r="I10" s="335"/>
    </row>
    <row r="11" spans="1:9" ht="9.75" customHeight="1" x14ac:dyDescent="0.25">
      <c r="A11" s="401" t="s">
        <v>288</v>
      </c>
      <c r="B11" s="402"/>
      <c r="C11" s="403"/>
      <c r="D11" s="403"/>
      <c r="E11" s="404"/>
      <c r="F11" s="405">
        <f t="shared" si="0"/>
        <v>0</v>
      </c>
      <c r="G11" s="335"/>
      <c r="H11" s="335"/>
      <c r="I11" s="335"/>
    </row>
    <row r="12" spans="1:9" ht="24" customHeight="1" x14ac:dyDescent="0.25">
      <c r="A12" s="406" t="s">
        <v>289</v>
      </c>
      <c r="B12" s="407"/>
      <c r="C12" s="408"/>
      <c r="D12" s="408"/>
      <c r="E12" s="409"/>
      <c r="F12" s="400">
        <f t="shared" si="0"/>
        <v>0</v>
      </c>
      <c r="G12" s="335"/>
      <c r="H12" s="335"/>
      <c r="I12" s="335"/>
    </row>
    <row r="13" spans="1:9" ht="18" customHeight="1" x14ac:dyDescent="0.25">
      <c r="A13" s="406" t="s">
        <v>290</v>
      </c>
      <c r="B13" s="407"/>
      <c r="C13" s="408"/>
      <c r="D13" s="408"/>
      <c r="E13" s="409"/>
      <c r="F13" s="400">
        <f t="shared" si="0"/>
        <v>0</v>
      </c>
      <c r="G13" s="335"/>
      <c r="H13" s="335"/>
      <c r="I13" s="335"/>
    </row>
    <row r="14" spans="1:9" ht="18" customHeight="1" x14ac:dyDescent="0.25">
      <c r="A14" s="410" t="s">
        <v>291</v>
      </c>
      <c r="B14" s="407"/>
      <c r="C14" s="408"/>
      <c r="D14" s="408"/>
      <c r="E14" s="409"/>
      <c r="F14" s="400">
        <f t="shared" si="0"/>
        <v>0</v>
      </c>
      <c r="G14" s="335"/>
      <c r="H14" s="335"/>
      <c r="I14" s="335"/>
    </row>
    <row r="15" spans="1:9" ht="18" customHeight="1" x14ac:dyDescent="0.25">
      <c r="A15" s="406" t="s">
        <v>292</v>
      </c>
      <c r="B15" s="407"/>
      <c r="C15" s="408"/>
      <c r="D15" s="408"/>
      <c r="E15" s="409"/>
      <c r="F15" s="400">
        <f t="shared" si="0"/>
        <v>0</v>
      </c>
      <c r="G15" s="335"/>
      <c r="H15" s="335"/>
      <c r="I15" s="335"/>
    </row>
    <row r="16" spans="1:9" ht="18" customHeight="1" x14ac:dyDescent="0.25">
      <c r="A16" s="410" t="s">
        <v>293</v>
      </c>
      <c r="B16" s="407"/>
      <c r="C16" s="408"/>
      <c r="D16" s="408"/>
      <c r="E16" s="409"/>
      <c r="F16" s="400">
        <f t="shared" si="0"/>
        <v>0</v>
      </c>
      <c r="G16" s="335"/>
      <c r="H16" s="335"/>
      <c r="I16" s="335"/>
    </row>
    <row r="17" spans="1:9" ht="18" customHeight="1" x14ac:dyDescent="0.25">
      <c r="A17" s="410" t="s">
        <v>294</v>
      </c>
      <c r="B17" s="411">
        <f>S2_41+S2_46</f>
        <v>0</v>
      </c>
      <c r="C17" s="412">
        <f>S2_42+S2_47</f>
        <v>0</v>
      </c>
      <c r="D17" s="412">
        <f>S2_43+S2_48</f>
        <v>0</v>
      </c>
      <c r="E17" s="412">
        <f>S2_44+S2_49</f>
        <v>0</v>
      </c>
      <c r="F17" s="400">
        <f t="shared" si="0"/>
        <v>0</v>
      </c>
      <c r="G17" s="335"/>
      <c r="H17" s="335"/>
      <c r="I17" s="335"/>
    </row>
    <row r="18" spans="1:9" ht="18" customHeight="1" x14ac:dyDescent="0.25">
      <c r="A18" s="406" t="s">
        <v>295</v>
      </c>
      <c r="B18" s="407"/>
      <c r="C18" s="408"/>
      <c r="D18" s="408"/>
      <c r="E18" s="408"/>
      <c r="F18" s="400">
        <f t="shared" si="0"/>
        <v>0</v>
      </c>
      <c r="G18" s="335"/>
      <c r="H18" s="335"/>
      <c r="I18" s="335"/>
    </row>
    <row r="19" spans="1:9" ht="18" customHeight="1" x14ac:dyDescent="0.25">
      <c r="A19" s="406" t="s">
        <v>296</v>
      </c>
      <c r="B19" s="407"/>
      <c r="C19" s="408"/>
      <c r="D19" s="408"/>
      <c r="E19" s="408"/>
      <c r="F19" s="400">
        <f t="shared" si="0"/>
        <v>0</v>
      </c>
      <c r="G19" s="335"/>
      <c r="H19" s="335"/>
      <c r="I19" s="335"/>
    </row>
    <row r="20" spans="1:9" ht="18" customHeight="1" x14ac:dyDescent="0.25">
      <c r="A20" s="413" t="s">
        <v>297</v>
      </c>
      <c r="B20" s="414"/>
      <c r="C20" s="415"/>
      <c r="D20" s="408"/>
      <c r="E20" s="408"/>
      <c r="F20" s="400">
        <f t="shared" si="0"/>
        <v>0</v>
      </c>
      <c r="G20" s="335"/>
      <c r="H20" s="335"/>
      <c r="I20" s="335"/>
    </row>
    <row r="21" spans="1:9" ht="18" customHeight="1" x14ac:dyDescent="0.25">
      <c r="A21" s="416" t="s">
        <v>298</v>
      </c>
      <c r="B21" s="417">
        <f>S2_1+S2_21+S2_31+S2_36+S2_51</f>
        <v>0</v>
      </c>
      <c r="C21" s="418">
        <f>S2_2+S2_22+S2_32+S2_37+S2_52</f>
        <v>0</v>
      </c>
      <c r="D21" s="418">
        <f>S2_3+S2_23+S2_33+S2_38+S2_53</f>
        <v>0</v>
      </c>
      <c r="E21" s="418">
        <f>S2_4+S2_24+S2_34+S2_39+S2_54</f>
        <v>0</v>
      </c>
      <c r="F21" s="419">
        <f t="shared" si="0"/>
        <v>0</v>
      </c>
      <c r="G21" s="335"/>
      <c r="H21" s="335"/>
      <c r="I21" s="335"/>
    </row>
    <row r="22" spans="1:9" x14ac:dyDescent="0.25">
      <c r="A22" s="382"/>
      <c r="B22" s="391" t="s">
        <v>281</v>
      </c>
      <c r="C22" s="391" t="s">
        <v>282</v>
      </c>
      <c r="D22" s="391" t="s">
        <v>283</v>
      </c>
      <c r="E22" s="391" t="s">
        <v>284</v>
      </c>
      <c r="F22" s="352"/>
      <c r="G22" s="335"/>
      <c r="H22" s="335"/>
      <c r="I22" s="335"/>
    </row>
    <row r="23" spans="1:9" ht="21" customHeight="1" x14ac:dyDescent="0.25">
      <c r="A23" s="420" t="s">
        <v>299</v>
      </c>
      <c r="B23" s="421">
        <f>E1_12</f>
        <v>0</v>
      </c>
      <c r="C23" s="422">
        <f>E1_12+1</f>
        <v>1</v>
      </c>
      <c r="D23" s="422">
        <f>E1_12+2</f>
        <v>2</v>
      </c>
      <c r="E23" s="423">
        <f>E1_12+3</f>
        <v>3</v>
      </c>
      <c r="F23" s="424" t="s">
        <v>286</v>
      </c>
      <c r="G23" s="335"/>
      <c r="H23" s="335"/>
      <c r="I23" s="335"/>
    </row>
    <row r="24" spans="1:9" ht="18" customHeight="1" x14ac:dyDescent="0.25">
      <c r="A24" s="425" t="s">
        <v>300</v>
      </c>
      <c r="B24" s="426"/>
      <c r="C24" s="426"/>
      <c r="D24" s="426"/>
      <c r="E24" s="427"/>
      <c r="F24" s="400">
        <f t="shared" ref="F24:F40" si="1">SUM(B24:E24)</f>
        <v>0</v>
      </c>
      <c r="G24" s="335"/>
      <c r="H24" s="335"/>
      <c r="I24" s="335"/>
    </row>
    <row r="25" spans="1:9" s="315" customFormat="1" ht="18" customHeight="1" x14ac:dyDescent="0.25">
      <c r="A25" s="425" t="s">
        <v>301</v>
      </c>
      <c r="B25" s="408"/>
      <c r="C25" s="408"/>
      <c r="D25" s="408"/>
      <c r="E25" s="409"/>
      <c r="F25" s="400">
        <f t="shared" si="1"/>
        <v>0</v>
      </c>
      <c r="G25" s="428"/>
      <c r="H25" s="428"/>
      <c r="I25" s="428"/>
    </row>
    <row r="26" spans="1:9" ht="30" x14ac:dyDescent="0.25">
      <c r="A26" s="425" t="s">
        <v>302</v>
      </c>
      <c r="B26" s="412">
        <f>S2_76+S2_81+S2_86+S2_91+S2_96</f>
        <v>0</v>
      </c>
      <c r="C26" s="412">
        <f>S2_77+S2_82+S2_87+S2_92+S2_97</f>
        <v>0</v>
      </c>
      <c r="D26" s="412">
        <f>S2_78+S2_83+S2_88+S2_93+S2_98</f>
        <v>0</v>
      </c>
      <c r="E26" s="429">
        <f>S2_79+S2_84+S2_89+S2_94+S2_99</f>
        <v>0</v>
      </c>
      <c r="F26" s="400">
        <f t="shared" si="1"/>
        <v>0</v>
      </c>
      <c r="G26" s="335"/>
      <c r="H26" s="335"/>
      <c r="I26" s="335"/>
    </row>
    <row r="27" spans="1:9" ht="18" customHeight="1" x14ac:dyDescent="0.25">
      <c r="A27" s="430" t="s">
        <v>303</v>
      </c>
      <c r="B27" s="408"/>
      <c r="C27" s="408"/>
      <c r="D27" s="408"/>
      <c r="E27" s="408"/>
      <c r="F27" s="400">
        <f t="shared" si="1"/>
        <v>0</v>
      </c>
      <c r="G27" s="335"/>
      <c r="H27" s="335"/>
      <c r="I27" s="335"/>
    </row>
    <row r="28" spans="1:9" ht="18" customHeight="1" x14ac:dyDescent="0.25">
      <c r="A28" s="430" t="s">
        <v>304</v>
      </c>
      <c r="B28" s="408"/>
      <c r="C28" s="408"/>
      <c r="D28" s="408"/>
      <c r="E28" s="408"/>
      <c r="F28" s="400">
        <f t="shared" si="1"/>
        <v>0</v>
      </c>
      <c r="G28" s="335"/>
      <c r="H28" s="335"/>
      <c r="I28" s="335"/>
    </row>
    <row r="29" spans="1:9" ht="18" customHeight="1" x14ac:dyDescent="0.25">
      <c r="A29" s="430" t="s">
        <v>305</v>
      </c>
      <c r="B29" s="408"/>
      <c r="C29" s="408"/>
      <c r="D29" s="408"/>
      <c r="E29" s="408"/>
      <c r="F29" s="400">
        <f t="shared" si="1"/>
        <v>0</v>
      </c>
      <c r="G29" s="335"/>
      <c r="H29" s="335"/>
      <c r="I29" s="335"/>
    </row>
    <row r="30" spans="1:9" ht="18" customHeight="1" x14ac:dyDescent="0.25">
      <c r="A30" s="430" t="s">
        <v>306</v>
      </c>
      <c r="B30" s="408"/>
      <c r="C30" s="408"/>
      <c r="D30" s="408"/>
      <c r="E30" s="408"/>
      <c r="F30" s="400">
        <f t="shared" si="1"/>
        <v>0</v>
      </c>
      <c r="G30" s="335"/>
      <c r="H30" s="335"/>
      <c r="I30" s="335"/>
    </row>
    <row r="31" spans="1:9" ht="18" customHeight="1" x14ac:dyDescent="0.25">
      <c r="A31" s="430" t="s">
        <v>187</v>
      </c>
      <c r="B31" s="408"/>
      <c r="C31" s="408"/>
      <c r="D31" s="408"/>
      <c r="E31" s="408"/>
      <c r="F31" s="400">
        <f t="shared" si="1"/>
        <v>0</v>
      </c>
      <c r="G31" s="335"/>
      <c r="H31" s="335"/>
      <c r="I31" s="335"/>
    </row>
    <row r="32" spans="1:9" ht="18" customHeight="1" x14ac:dyDescent="0.25">
      <c r="A32" s="425" t="s">
        <v>307</v>
      </c>
      <c r="B32" s="408"/>
      <c r="C32" s="408"/>
      <c r="D32" s="408"/>
      <c r="E32" s="408"/>
      <c r="F32" s="400">
        <f t="shared" si="1"/>
        <v>0</v>
      </c>
      <c r="G32" s="335"/>
      <c r="H32" s="335"/>
      <c r="I32" s="335"/>
    </row>
    <row r="33" spans="1:9" ht="18" customHeight="1" x14ac:dyDescent="0.25">
      <c r="A33" s="425" t="s">
        <v>308</v>
      </c>
      <c r="B33" s="408"/>
      <c r="C33" s="408"/>
      <c r="D33" s="408"/>
      <c r="E33" s="408"/>
      <c r="F33" s="400">
        <f t="shared" si="1"/>
        <v>0</v>
      </c>
      <c r="G33" s="335"/>
      <c r="H33" s="335"/>
      <c r="I33" s="335"/>
    </row>
    <row r="34" spans="1:9" ht="18" customHeight="1" x14ac:dyDescent="0.25">
      <c r="A34" s="425" t="s">
        <v>309</v>
      </c>
      <c r="B34" s="412">
        <f>S2_116+S2_121-S2_126-S2_131-S2_136</f>
        <v>0</v>
      </c>
      <c r="C34" s="412">
        <f>S2_117+S2_122-S2_127-S2_132-S2_137</f>
        <v>0</v>
      </c>
      <c r="D34" s="412">
        <f>S2_118+S2_123-S2_128-S2_133-S2_138</f>
        <v>0</v>
      </c>
      <c r="E34" s="429">
        <f>S2_119+S2_124-S2_129-S2_134-S2_139</f>
        <v>0</v>
      </c>
      <c r="F34" s="400">
        <f t="shared" si="1"/>
        <v>0</v>
      </c>
      <c r="G34" s="335"/>
      <c r="H34" s="335"/>
      <c r="I34" s="335"/>
    </row>
    <row r="35" spans="1:9" ht="18" customHeight="1" x14ac:dyDescent="0.25">
      <c r="A35" s="431" t="s">
        <v>310</v>
      </c>
      <c r="B35" s="408"/>
      <c r="C35" s="408"/>
      <c r="D35" s="408"/>
      <c r="E35" s="408"/>
      <c r="F35" s="400">
        <f t="shared" si="1"/>
        <v>0</v>
      </c>
      <c r="G35" s="335"/>
      <c r="H35" s="335"/>
      <c r="I35" s="335"/>
    </row>
    <row r="36" spans="1:9" ht="18" customHeight="1" x14ac:dyDescent="0.25">
      <c r="A36" s="431" t="s">
        <v>311</v>
      </c>
      <c r="B36" s="408"/>
      <c r="C36" s="408"/>
      <c r="D36" s="408"/>
      <c r="E36" s="408"/>
      <c r="F36" s="400">
        <f t="shared" si="1"/>
        <v>0</v>
      </c>
      <c r="G36" s="335"/>
      <c r="H36" s="335"/>
      <c r="I36" s="335"/>
    </row>
    <row r="37" spans="1:9" ht="18" customHeight="1" x14ac:dyDescent="0.25">
      <c r="A37" s="431" t="s">
        <v>312</v>
      </c>
      <c r="B37" s="408"/>
      <c r="C37" s="408"/>
      <c r="D37" s="408"/>
      <c r="E37" s="408"/>
      <c r="F37" s="400">
        <f t="shared" si="1"/>
        <v>0</v>
      </c>
      <c r="G37" s="335"/>
      <c r="H37" s="335"/>
      <c r="I37" s="335"/>
    </row>
    <row r="38" spans="1:9" ht="18" customHeight="1" x14ac:dyDescent="0.25">
      <c r="A38" s="431" t="s">
        <v>313</v>
      </c>
      <c r="B38" s="408"/>
      <c r="C38" s="408"/>
      <c r="D38" s="408"/>
      <c r="E38" s="408"/>
      <c r="F38" s="400">
        <f t="shared" si="1"/>
        <v>0</v>
      </c>
      <c r="G38" s="335"/>
      <c r="H38" s="335"/>
      <c r="I38" s="335"/>
    </row>
    <row r="39" spans="1:9" ht="18" customHeight="1" x14ac:dyDescent="0.25">
      <c r="A39" s="431" t="s">
        <v>314</v>
      </c>
      <c r="B39" s="408"/>
      <c r="C39" s="408"/>
      <c r="D39" s="408"/>
      <c r="E39" s="408"/>
      <c r="F39" s="400">
        <f t="shared" si="1"/>
        <v>0</v>
      </c>
      <c r="G39" s="335"/>
      <c r="H39" s="335"/>
      <c r="I39" s="335"/>
    </row>
    <row r="40" spans="1:9" ht="18" customHeight="1" x14ac:dyDescent="0.25">
      <c r="A40" s="432" t="s">
        <v>315</v>
      </c>
      <c r="B40" s="418">
        <f>S2_61+S2_66+S2_71+S2_101+S2_106+S2_111</f>
        <v>0</v>
      </c>
      <c r="C40" s="418">
        <f>S2_62+S2_67+S2_72+S2_102+S2_107+S2_112</f>
        <v>0</v>
      </c>
      <c r="D40" s="418">
        <f>S2_63+S2_68+S2_73+S2_103+S2_108+S2_113</f>
        <v>0</v>
      </c>
      <c r="E40" s="418">
        <f>S2_64+S2_69+S2_74+S2_104+S2_109+S2_114</f>
        <v>0</v>
      </c>
      <c r="F40" s="419">
        <f t="shared" si="1"/>
        <v>0</v>
      </c>
      <c r="G40" s="335"/>
      <c r="H40" s="335"/>
      <c r="I40" s="335"/>
    </row>
    <row r="41" spans="1:9" ht="21" customHeight="1" x14ac:dyDescent="0.25">
      <c r="A41" s="433"/>
      <c r="B41" s="434"/>
      <c r="C41" s="434"/>
      <c r="D41" s="434"/>
      <c r="E41" s="434"/>
      <c r="F41" s="434"/>
      <c r="G41" s="335"/>
      <c r="H41" s="335"/>
      <c r="I41" s="335"/>
    </row>
    <row r="42" spans="1:9" ht="18" customHeight="1" x14ac:dyDescent="0.25">
      <c r="A42" s="432" t="s">
        <v>316</v>
      </c>
      <c r="B42" s="418">
        <f>S2_141-S2_56</f>
        <v>0</v>
      </c>
      <c r="C42" s="418">
        <f>S2_142-S2_57</f>
        <v>0</v>
      </c>
      <c r="D42" s="418">
        <f>S2_143-S2_58</f>
        <v>0</v>
      </c>
      <c r="E42" s="418">
        <f>S2_144-S2_59</f>
        <v>0</v>
      </c>
      <c r="F42" s="419">
        <f>SUM(B42:E42)</f>
        <v>0</v>
      </c>
      <c r="G42" s="335"/>
      <c r="H42" s="335"/>
      <c r="I42" s="335"/>
    </row>
    <row r="43" spans="1:9" x14ac:dyDescent="0.25">
      <c r="A43" s="382"/>
      <c r="B43" s="352"/>
      <c r="C43" s="352"/>
      <c r="D43" s="352"/>
      <c r="E43" s="352"/>
      <c r="F43" s="352"/>
      <c r="G43" s="335"/>
      <c r="H43" s="335"/>
      <c r="I43" s="335"/>
    </row>
    <row r="44" spans="1:9" ht="18" customHeight="1" x14ac:dyDescent="0.25">
      <c r="A44" s="435" t="s">
        <v>317</v>
      </c>
      <c r="B44" s="421">
        <f>E1_12</f>
        <v>0</v>
      </c>
      <c r="C44" s="422">
        <f>E1_12+1</f>
        <v>1</v>
      </c>
      <c r="D44" s="422">
        <f>E1_12+2</f>
        <v>2</v>
      </c>
      <c r="E44" s="436">
        <f>E1_12+3</f>
        <v>3</v>
      </c>
      <c r="F44" s="437"/>
      <c r="G44" s="335"/>
      <c r="H44" s="335"/>
      <c r="I44" s="335"/>
    </row>
    <row r="45" spans="1:9" ht="9" customHeight="1" x14ac:dyDescent="0.25">
      <c r="A45" s="438" t="s">
        <v>318</v>
      </c>
      <c r="B45" s="439"/>
      <c r="C45" s="440"/>
      <c r="D45" s="440"/>
      <c r="E45" s="441"/>
      <c r="F45" s="442"/>
      <c r="G45" s="335"/>
      <c r="H45" s="335"/>
      <c r="I45" s="335"/>
    </row>
    <row r="46" spans="1:9" ht="18" customHeight="1" x14ac:dyDescent="0.25">
      <c r="A46" s="443"/>
      <c r="B46" s="444"/>
      <c r="C46" s="445"/>
      <c r="D46" s="445"/>
      <c r="E46" s="446"/>
      <c r="F46" s="447"/>
      <c r="G46" s="335"/>
      <c r="H46" s="335"/>
      <c r="I46" s="335"/>
    </row>
    <row r="47" spans="1:9" x14ac:dyDescent="0.25">
      <c r="A47" s="428"/>
      <c r="B47" s="335"/>
      <c r="C47" s="335"/>
      <c r="D47" s="335"/>
      <c r="E47" s="335"/>
      <c r="F47" s="335"/>
      <c r="G47" s="335"/>
      <c r="H47" s="335"/>
      <c r="I47" s="335"/>
    </row>
    <row r="48" spans="1:9" x14ac:dyDescent="0.25">
      <c r="A48" s="428"/>
      <c r="B48" s="335"/>
      <c r="C48" s="335"/>
      <c r="D48" s="335"/>
      <c r="E48" s="335"/>
      <c r="F48" s="335"/>
      <c r="G48" s="335"/>
      <c r="H48" s="335"/>
      <c r="I48" s="335"/>
    </row>
    <row r="49" spans="1:9" x14ac:dyDescent="0.25">
      <c r="A49" s="428"/>
      <c r="B49" s="335"/>
      <c r="C49" s="335"/>
      <c r="D49" s="335"/>
      <c r="E49" s="335"/>
      <c r="F49" s="335"/>
      <c r="G49" s="335"/>
      <c r="H49" s="335"/>
      <c r="I49" s="335"/>
    </row>
    <row r="50" spans="1:9" x14ac:dyDescent="0.25">
      <c r="A50" s="428"/>
      <c r="B50" s="335"/>
      <c r="C50" s="335"/>
      <c r="D50" s="335"/>
      <c r="E50" s="335"/>
      <c r="F50" s="335"/>
      <c r="G50" s="335"/>
      <c r="H50" s="335"/>
      <c r="I50" s="335"/>
    </row>
    <row r="51" spans="1:9" x14ac:dyDescent="0.25">
      <c r="A51" s="428"/>
      <c r="B51" s="335"/>
      <c r="C51" s="335"/>
      <c r="D51" s="335"/>
      <c r="E51" s="335"/>
      <c r="F51" s="335"/>
      <c r="G51" s="335"/>
      <c r="H51" s="335"/>
      <c r="I51" s="335"/>
    </row>
    <row r="52" spans="1:9" x14ac:dyDescent="0.25">
      <c r="A52" s="428"/>
      <c r="B52" s="335"/>
      <c r="C52" s="335"/>
      <c r="D52" s="335"/>
      <c r="E52" s="335"/>
      <c r="F52" s="335"/>
      <c r="G52" s="335"/>
      <c r="H52" s="335"/>
      <c r="I52" s="335"/>
    </row>
    <row r="53" spans="1:9" x14ac:dyDescent="0.25">
      <c r="A53" s="428"/>
      <c r="B53" s="335"/>
      <c r="C53" s="335"/>
      <c r="D53" s="335"/>
      <c r="E53" s="335"/>
      <c r="F53" s="335"/>
      <c r="G53" s="335"/>
      <c r="H53" s="335"/>
      <c r="I53" s="335"/>
    </row>
    <row r="54" spans="1:9" x14ac:dyDescent="0.25">
      <c r="A54" s="428"/>
      <c r="B54" s="335"/>
      <c r="C54" s="335"/>
      <c r="D54" s="335"/>
      <c r="E54" s="335"/>
      <c r="F54" s="335"/>
      <c r="G54" s="335"/>
      <c r="H54" s="335"/>
      <c r="I54" s="335"/>
    </row>
    <row r="55" spans="1:9" x14ac:dyDescent="0.25">
      <c r="A55" s="428"/>
      <c r="B55" s="335"/>
      <c r="C55" s="335"/>
      <c r="D55" s="335"/>
      <c r="E55" s="335"/>
      <c r="F55" s="335"/>
      <c r="G55" s="335"/>
      <c r="H55" s="335"/>
      <c r="I55" s="335"/>
    </row>
    <row r="56" spans="1:9" x14ac:dyDescent="0.25">
      <c r="A56" s="428"/>
      <c r="B56" s="335"/>
      <c r="C56" s="335"/>
      <c r="D56" s="335"/>
      <c r="E56" s="335"/>
      <c r="F56" s="335"/>
      <c r="G56" s="335"/>
      <c r="H56" s="335"/>
      <c r="I56" s="335"/>
    </row>
    <row r="57" spans="1:9" x14ac:dyDescent="0.25">
      <c r="A57" s="428"/>
      <c r="B57" s="335"/>
      <c r="C57" s="335"/>
      <c r="D57" s="335"/>
      <c r="E57" s="335"/>
      <c r="F57" s="335"/>
      <c r="G57" s="335"/>
      <c r="H57" s="335"/>
      <c r="I57" s="335"/>
    </row>
    <row r="58" spans="1:9" x14ac:dyDescent="0.25">
      <c r="A58" s="428"/>
      <c r="B58" s="335"/>
      <c r="C58" s="335"/>
      <c r="D58" s="335"/>
      <c r="E58" s="335"/>
      <c r="F58" s="335"/>
      <c r="G58" s="335"/>
      <c r="H58" s="335"/>
      <c r="I58" s="335"/>
    </row>
    <row r="59" spans="1:9" x14ac:dyDescent="0.25">
      <c r="A59" s="428"/>
      <c r="B59" s="335"/>
      <c r="C59" s="335"/>
      <c r="D59" s="335"/>
      <c r="E59" s="335"/>
      <c r="F59" s="335"/>
      <c r="G59" s="335"/>
      <c r="H59" s="335"/>
      <c r="I59" s="335"/>
    </row>
    <row r="60" spans="1:9" x14ac:dyDescent="0.25">
      <c r="A60" s="428"/>
      <c r="B60" s="335"/>
      <c r="C60" s="335"/>
      <c r="D60" s="335"/>
      <c r="E60" s="335"/>
      <c r="F60" s="335"/>
      <c r="G60" s="335"/>
      <c r="H60" s="335"/>
      <c r="I60" s="335"/>
    </row>
    <row r="61" spans="1:9" x14ac:dyDescent="0.25">
      <c r="A61" s="428"/>
      <c r="B61" s="335"/>
      <c r="C61" s="335"/>
      <c r="D61" s="335"/>
      <c r="E61" s="335"/>
      <c r="F61" s="335"/>
      <c r="G61" s="335"/>
      <c r="H61" s="335"/>
      <c r="I61" s="335"/>
    </row>
    <row r="62" spans="1:9" x14ac:dyDescent="0.25">
      <c r="A62" s="428"/>
      <c r="B62" s="335"/>
      <c r="C62" s="335"/>
      <c r="D62" s="335"/>
      <c r="E62" s="335"/>
      <c r="F62" s="335"/>
      <c r="G62" s="335"/>
      <c r="H62" s="335"/>
      <c r="I62" s="335"/>
    </row>
    <row r="63" spans="1:9" x14ac:dyDescent="0.25">
      <c r="A63" s="428"/>
      <c r="B63" s="335"/>
      <c r="C63" s="335"/>
      <c r="D63" s="335"/>
      <c r="E63" s="335"/>
      <c r="F63" s="335"/>
      <c r="G63" s="335"/>
      <c r="H63" s="335"/>
      <c r="I63" s="335"/>
    </row>
    <row r="64" spans="1:9" x14ac:dyDescent="0.25">
      <c r="A64" s="428"/>
      <c r="B64" s="335"/>
      <c r="C64" s="335"/>
      <c r="D64" s="335"/>
      <c r="E64" s="335"/>
      <c r="F64" s="335"/>
      <c r="G64" s="335"/>
      <c r="H64" s="335"/>
      <c r="I64" s="335"/>
    </row>
    <row r="65" spans="1:9" x14ac:dyDescent="0.25">
      <c r="A65" s="428"/>
      <c r="B65" s="335"/>
      <c r="C65" s="335"/>
      <c r="D65" s="335"/>
      <c r="E65" s="335"/>
      <c r="F65" s="335"/>
      <c r="G65" s="335"/>
      <c r="H65" s="335"/>
      <c r="I65" s="335"/>
    </row>
    <row r="66" spans="1:9" x14ac:dyDescent="0.25">
      <c r="A66" s="428"/>
      <c r="B66" s="335"/>
      <c r="C66" s="335"/>
      <c r="D66" s="335"/>
      <c r="E66" s="335"/>
      <c r="F66" s="335"/>
      <c r="G66" s="335"/>
      <c r="H66" s="335"/>
      <c r="I66" s="335"/>
    </row>
    <row r="67" spans="1:9" x14ac:dyDescent="0.25">
      <c r="A67" s="428"/>
      <c r="B67" s="335"/>
      <c r="C67" s="335"/>
      <c r="D67" s="335"/>
      <c r="E67" s="335"/>
      <c r="F67" s="335"/>
      <c r="G67" s="335"/>
      <c r="H67" s="335"/>
      <c r="I67" s="335"/>
    </row>
    <row r="68" spans="1:9" x14ac:dyDescent="0.25">
      <c r="A68" s="428"/>
      <c r="B68" s="335"/>
      <c r="C68" s="335"/>
      <c r="D68" s="335"/>
      <c r="E68" s="335"/>
      <c r="F68" s="335"/>
      <c r="G68" s="335"/>
      <c r="H68" s="335"/>
      <c r="I68" s="335"/>
    </row>
    <row r="69" spans="1:9" x14ac:dyDescent="0.25">
      <c r="A69" s="428"/>
      <c r="B69" s="335"/>
      <c r="C69" s="335"/>
      <c r="D69" s="335"/>
      <c r="E69" s="335"/>
      <c r="F69" s="335"/>
      <c r="G69" s="335"/>
      <c r="H69" s="335"/>
      <c r="I69" s="335"/>
    </row>
    <row r="70" spans="1:9" x14ac:dyDescent="0.25">
      <c r="A70" s="428"/>
      <c r="B70" s="335"/>
      <c r="C70" s="335"/>
      <c r="D70" s="335"/>
      <c r="E70" s="335"/>
      <c r="F70" s="335"/>
      <c r="G70" s="335"/>
      <c r="H70" s="335"/>
      <c r="I70" s="335"/>
    </row>
    <row r="71" spans="1:9" x14ac:dyDescent="0.25">
      <c r="A71" s="428"/>
      <c r="B71" s="335"/>
      <c r="C71" s="335"/>
      <c r="D71" s="335"/>
      <c r="E71" s="335"/>
      <c r="F71" s="335"/>
      <c r="G71" s="335"/>
      <c r="H71" s="335"/>
      <c r="I71" s="335"/>
    </row>
    <row r="72" spans="1:9" x14ac:dyDescent="0.25">
      <c r="A72" s="428"/>
      <c r="B72" s="335"/>
      <c r="C72" s="335"/>
      <c r="D72" s="335"/>
      <c r="E72" s="335"/>
      <c r="F72" s="335"/>
      <c r="G72" s="335"/>
      <c r="H72" s="335"/>
      <c r="I72" s="335"/>
    </row>
    <row r="73" spans="1:9" x14ac:dyDescent="0.25">
      <c r="A73" s="428"/>
      <c r="B73" s="335"/>
      <c r="C73" s="335"/>
      <c r="D73" s="335"/>
      <c r="E73" s="335"/>
      <c r="F73" s="335"/>
      <c r="G73" s="335"/>
      <c r="H73" s="335"/>
      <c r="I73" s="335"/>
    </row>
    <row r="74" spans="1:9" x14ac:dyDescent="0.25">
      <c r="A74" s="428"/>
      <c r="B74" s="335"/>
      <c r="C74" s="335"/>
      <c r="D74" s="335"/>
      <c r="E74" s="335"/>
      <c r="F74" s="335"/>
      <c r="G74" s="335"/>
      <c r="H74" s="335"/>
      <c r="I74" s="335"/>
    </row>
    <row r="75" spans="1:9" x14ac:dyDescent="0.25">
      <c r="A75" s="428"/>
      <c r="B75" s="335"/>
      <c r="C75" s="335"/>
      <c r="D75" s="335"/>
      <c r="E75" s="335"/>
      <c r="F75" s="335"/>
      <c r="G75" s="335"/>
      <c r="H75" s="335"/>
      <c r="I75" s="335"/>
    </row>
    <row r="76" spans="1:9" x14ac:dyDescent="0.25">
      <c r="A76" s="428"/>
      <c r="B76" s="335"/>
      <c r="C76" s="335"/>
      <c r="D76" s="335"/>
      <c r="E76" s="335"/>
      <c r="F76" s="335"/>
      <c r="G76" s="335"/>
      <c r="H76" s="335"/>
      <c r="I76" s="335"/>
    </row>
    <row r="77" spans="1:9" x14ac:dyDescent="0.25">
      <c r="A77" s="428"/>
      <c r="B77" s="335"/>
      <c r="C77" s="335"/>
      <c r="D77" s="335"/>
      <c r="E77" s="335"/>
      <c r="F77" s="335"/>
      <c r="G77" s="335"/>
      <c r="H77" s="335"/>
      <c r="I77" s="335"/>
    </row>
    <row r="78" spans="1:9" x14ac:dyDescent="0.25">
      <c r="A78" s="428"/>
      <c r="B78" s="335"/>
      <c r="C78" s="335"/>
      <c r="D78" s="335"/>
      <c r="E78" s="335"/>
      <c r="F78" s="335"/>
      <c r="G78" s="335"/>
      <c r="H78" s="335"/>
      <c r="I78" s="335"/>
    </row>
    <row r="79" spans="1:9" x14ac:dyDescent="0.25">
      <c r="A79" s="428"/>
      <c r="B79" s="335"/>
      <c r="C79" s="335"/>
      <c r="D79" s="335"/>
      <c r="E79" s="335"/>
      <c r="F79" s="335"/>
      <c r="G79" s="335"/>
      <c r="H79" s="335"/>
      <c r="I79" s="335"/>
    </row>
    <row r="80" spans="1:9" x14ac:dyDescent="0.25">
      <c r="A80" s="428"/>
      <c r="B80" s="335"/>
      <c r="C80" s="335"/>
      <c r="D80" s="335"/>
      <c r="E80" s="335"/>
      <c r="F80" s="335"/>
      <c r="G80" s="335"/>
      <c r="H80" s="335"/>
      <c r="I80" s="335"/>
    </row>
    <row r="81" spans="1:9" x14ac:dyDescent="0.25">
      <c r="A81" s="428"/>
      <c r="B81" s="335"/>
      <c r="C81" s="335"/>
      <c r="D81" s="335"/>
      <c r="E81" s="335"/>
      <c r="F81" s="335"/>
      <c r="G81" s="335"/>
      <c r="H81" s="335"/>
      <c r="I81" s="335"/>
    </row>
    <row r="82" spans="1:9" x14ac:dyDescent="0.25">
      <c r="A82" s="428"/>
      <c r="B82" s="335"/>
      <c r="C82" s="335"/>
      <c r="D82" s="335"/>
      <c r="E82" s="335"/>
      <c r="F82" s="335"/>
      <c r="G82" s="335"/>
      <c r="H82" s="335"/>
      <c r="I82" s="335"/>
    </row>
    <row r="83" spans="1:9" x14ac:dyDescent="0.25">
      <c r="A83" s="428"/>
      <c r="B83" s="335"/>
      <c r="C83" s="335"/>
      <c r="D83" s="335"/>
      <c r="E83" s="335"/>
      <c r="F83" s="335"/>
      <c r="G83" s="335"/>
      <c r="H83" s="335"/>
      <c r="I83" s="335"/>
    </row>
    <row r="84" spans="1:9" x14ac:dyDescent="0.25">
      <c r="A84" s="428"/>
      <c r="B84" s="335"/>
      <c r="C84" s="335"/>
      <c r="D84" s="335"/>
      <c r="E84" s="335"/>
      <c r="F84" s="335"/>
      <c r="G84" s="335"/>
      <c r="H84" s="335"/>
      <c r="I84" s="335"/>
    </row>
    <row r="85" spans="1:9" x14ac:dyDescent="0.25">
      <c r="A85" s="428"/>
      <c r="B85" s="335"/>
      <c r="C85" s="335"/>
      <c r="D85" s="335"/>
      <c r="E85" s="335"/>
      <c r="F85" s="335"/>
      <c r="G85" s="335"/>
      <c r="H85" s="335"/>
      <c r="I85" s="335"/>
    </row>
    <row r="86" spans="1:9" x14ac:dyDescent="0.25">
      <c r="A86" s="428"/>
      <c r="B86" s="335"/>
      <c r="C86" s="335"/>
      <c r="D86" s="335"/>
      <c r="E86" s="335"/>
      <c r="F86" s="335"/>
      <c r="G86" s="335"/>
      <c r="H86" s="335"/>
      <c r="I86" s="335"/>
    </row>
    <row r="87" spans="1:9" x14ac:dyDescent="0.25">
      <c r="A87" s="428"/>
      <c r="B87" s="335"/>
      <c r="C87" s="335"/>
      <c r="D87" s="335"/>
      <c r="E87" s="335"/>
      <c r="F87" s="335"/>
      <c r="G87" s="335"/>
      <c r="H87" s="335"/>
      <c r="I87" s="335"/>
    </row>
    <row r="88" spans="1:9" x14ac:dyDescent="0.25">
      <c r="A88" s="428"/>
      <c r="B88" s="335"/>
      <c r="C88" s="335"/>
      <c r="D88" s="335"/>
      <c r="E88" s="335"/>
      <c r="F88" s="335"/>
      <c r="G88" s="335"/>
      <c r="H88" s="335"/>
      <c r="I88" s="335"/>
    </row>
    <row r="89" spans="1:9" x14ac:dyDescent="0.25">
      <c r="A89" s="428"/>
      <c r="B89" s="335"/>
      <c r="C89" s="335"/>
      <c r="D89" s="335"/>
      <c r="E89" s="335"/>
      <c r="F89" s="335"/>
      <c r="G89" s="335"/>
      <c r="H89" s="335"/>
      <c r="I89" s="335"/>
    </row>
    <row r="90" spans="1:9" x14ac:dyDescent="0.25">
      <c r="A90" s="428"/>
      <c r="B90" s="335"/>
      <c r="C90" s="335"/>
      <c r="D90" s="335"/>
      <c r="E90" s="335"/>
      <c r="F90" s="335"/>
      <c r="G90" s="335"/>
      <c r="H90" s="335"/>
      <c r="I90" s="335"/>
    </row>
    <row r="91" spans="1:9" x14ac:dyDescent="0.25">
      <c r="A91" s="428"/>
      <c r="B91" s="335"/>
      <c r="C91" s="335"/>
      <c r="D91" s="335"/>
      <c r="E91" s="335"/>
      <c r="F91" s="335"/>
      <c r="G91" s="335"/>
      <c r="H91" s="335"/>
      <c r="I91" s="335"/>
    </row>
    <row r="92" spans="1:9" x14ac:dyDescent="0.25">
      <c r="A92" s="428"/>
      <c r="B92" s="335"/>
      <c r="C92" s="335"/>
      <c r="D92" s="335"/>
      <c r="E92" s="335"/>
      <c r="F92" s="335"/>
      <c r="G92" s="335"/>
      <c r="H92" s="335"/>
      <c r="I92" s="335"/>
    </row>
    <row r="93" spans="1:9" x14ac:dyDescent="0.25">
      <c r="A93" s="428"/>
      <c r="B93" s="335"/>
      <c r="C93" s="335"/>
      <c r="D93" s="335"/>
      <c r="E93" s="335"/>
      <c r="F93" s="335"/>
      <c r="G93" s="335"/>
      <c r="H93" s="335"/>
      <c r="I93" s="335"/>
    </row>
    <row r="94" spans="1:9" x14ac:dyDescent="0.25">
      <c r="A94" s="428"/>
      <c r="B94" s="335"/>
      <c r="C94" s="335"/>
      <c r="D94" s="335"/>
      <c r="E94" s="335"/>
      <c r="F94" s="335"/>
      <c r="G94" s="335"/>
      <c r="H94" s="335"/>
      <c r="I94" s="335"/>
    </row>
    <row r="95" spans="1:9" x14ac:dyDescent="0.25">
      <c r="A95" s="428"/>
      <c r="B95" s="335"/>
      <c r="C95" s="335"/>
      <c r="D95" s="335"/>
      <c r="E95" s="335"/>
      <c r="F95" s="335"/>
      <c r="G95" s="335"/>
      <c r="H95" s="335"/>
      <c r="I95" s="335"/>
    </row>
    <row r="96" spans="1:9" x14ac:dyDescent="0.25">
      <c r="A96" s="428"/>
      <c r="B96" s="335"/>
      <c r="C96" s="335"/>
      <c r="D96" s="335"/>
      <c r="E96" s="335"/>
      <c r="F96" s="335"/>
      <c r="G96" s="335"/>
      <c r="H96" s="335"/>
      <c r="I96" s="335"/>
    </row>
    <row r="97" spans="1:9" x14ac:dyDescent="0.25">
      <c r="A97" s="428"/>
      <c r="B97" s="335"/>
      <c r="C97" s="335"/>
      <c r="D97" s="335"/>
      <c r="E97" s="335"/>
      <c r="F97" s="335"/>
      <c r="G97" s="335"/>
      <c r="H97" s="335"/>
      <c r="I97" s="335"/>
    </row>
    <row r="98" spans="1:9" x14ac:dyDescent="0.25">
      <c r="A98" s="428"/>
      <c r="B98" s="335"/>
      <c r="C98" s="335"/>
      <c r="D98" s="335"/>
      <c r="E98" s="335"/>
      <c r="F98" s="335"/>
      <c r="G98" s="335"/>
      <c r="H98" s="335"/>
      <c r="I98" s="335"/>
    </row>
    <row r="99" spans="1:9" x14ac:dyDescent="0.25">
      <c r="A99" s="428"/>
      <c r="B99" s="335"/>
      <c r="C99" s="335"/>
      <c r="D99" s="335"/>
      <c r="E99" s="335"/>
      <c r="F99" s="335"/>
      <c r="G99" s="335"/>
      <c r="H99" s="335"/>
      <c r="I99" s="335"/>
    </row>
    <row r="100" spans="1:9" x14ac:dyDescent="0.25">
      <c r="A100" s="428"/>
      <c r="B100" s="335"/>
      <c r="C100" s="335"/>
      <c r="D100" s="335"/>
      <c r="E100" s="335"/>
      <c r="F100" s="335"/>
      <c r="G100" s="335"/>
      <c r="H100" s="335"/>
      <c r="I100" s="335"/>
    </row>
    <row r="101" spans="1:9" x14ac:dyDescent="0.25">
      <c r="A101" s="428"/>
      <c r="B101" s="335"/>
      <c r="C101" s="335"/>
      <c r="D101" s="335"/>
      <c r="E101" s="335"/>
      <c r="F101" s="335"/>
      <c r="G101" s="335"/>
      <c r="H101" s="335"/>
      <c r="I101" s="335"/>
    </row>
    <row r="102" spans="1:9" x14ac:dyDescent="0.25">
      <c r="A102" s="428"/>
      <c r="B102" s="335"/>
      <c r="C102" s="335"/>
      <c r="D102" s="335"/>
      <c r="E102" s="335"/>
      <c r="F102" s="335"/>
      <c r="G102" s="335"/>
      <c r="H102" s="335"/>
      <c r="I102" s="335"/>
    </row>
    <row r="103" spans="1:9" x14ac:dyDescent="0.25">
      <c r="A103" s="428"/>
      <c r="B103" s="335"/>
      <c r="C103" s="335"/>
      <c r="D103" s="335"/>
      <c r="E103" s="335"/>
      <c r="F103" s="335"/>
      <c r="G103" s="335"/>
      <c r="H103" s="335"/>
      <c r="I103" s="335"/>
    </row>
    <row r="104" spans="1:9" x14ac:dyDescent="0.25">
      <c r="A104" s="428"/>
      <c r="B104" s="335"/>
      <c r="C104" s="335"/>
      <c r="D104" s="335"/>
      <c r="E104" s="335"/>
      <c r="F104" s="335"/>
      <c r="G104" s="335"/>
      <c r="H104" s="335"/>
      <c r="I104" s="335"/>
    </row>
    <row r="105" spans="1:9" x14ac:dyDescent="0.25">
      <c r="A105" s="428"/>
      <c r="B105" s="335"/>
      <c r="C105" s="335"/>
      <c r="D105" s="335"/>
      <c r="E105" s="335"/>
      <c r="F105" s="335"/>
      <c r="G105" s="335"/>
      <c r="H105" s="335"/>
      <c r="I105" s="335"/>
    </row>
    <row r="106" spans="1:9" x14ac:dyDescent="0.25">
      <c r="A106" s="428"/>
      <c r="B106" s="335"/>
      <c r="C106" s="335"/>
      <c r="D106" s="335"/>
      <c r="E106" s="335"/>
      <c r="F106" s="335"/>
      <c r="G106" s="335"/>
      <c r="H106" s="335"/>
      <c r="I106" s="335"/>
    </row>
    <row r="107" spans="1:9" x14ac:dyDescent="0.25">
      <c r="A107" s="428"/>
      <c r="B107" s="335"/>
      <c r="C107" s="335"/>
      <c r="D107" s="335"/>
      <c r="E107" s="335"/>
      <c r="F107" s="335"/>
      <c r="G107" s="335"/>
      <c r="H107" s="335"/>
      <c r="I107" s="335"/>
    </row>
    <row r="108" spans="1:9" x14ac:dyDescent="0.25">
      <c r="A108" s="428"/>
      <c r="B108" s="335"/>
      <c r="C108" s="335"/>
      <c r="D108" s="335"/>
      <c r="E108" s="335"/>
      <c r="F108" s="335"/>
      <c r="G108" s="335"/>
      <c r="H108" s="335"/>
      <c r="I108" s="335"/>
    </row>
    <row r="109" spans="1:9" x14ac:dyDescent="0.25">
      <c r="A109" s="428"/>
      <c r="B109" s="335"/>
      <c r="C109" s="335"/>
      <c r="D109" s="335"/>
      <c r="E109" s="335"/>
      <c r="F109" s="335"/>
      <c r="G109" s="335"/>
      <c r="H109" s="335"/>
      <c r="I109" s="335"/>
    </row>
    <row r="110" spans="1:9" x14ac:dyDescent="0.25">
      <c r="A110" s="428"/>
      <c r="B110" s="335"/>
      <c r="C110" s="335"/>
      <c r="D110" s="335"/>
      <c r="E110" s="335"/>
      <c r="F110" s="335"/>
      <c r="G110" s="335"/>
      <c r="H110" s="335"/>
      <c r="I110" s="335"/>
    </row>
    <row r="111" spans="1:9" x14ac:dyDescent="0.25">
      <c r="A111" s="428"/>
      <c r="B111" s="335"/>
      <c r="C111" s="335"/>
      <c r="D111" s="335"/>
      <c r="E111" s="335"/>
      <c r="F111" s="335"/>
      <c r="G111" s="335"/>
      <c r="H111" s="335"/>
      <c r="I111" s="335"/>
    </row>
    <row r="112" spans="1:9" x14ac:dyDescent="0.25">
      <c r="A112" s="428"/>
      <c r="B112" s="335"/>
      <c r="C112" s="335"/>
      <c r="D112" s="335"/>
      <c r="E112" s="335"/>
      <c r="F112" s="335"/>
      <c r="G112" s="335"/>
      <c r="H112" s="335"/>
      <c r="I112" s="335"/>
    </row>
    <row r="113" spans="1:9" x14ac:dyDescent="0.25">
      <c r="A113" s="428"/>
      <c r="B113" s="335"/>
      <c r="C113" s="335"/>
      <c r="D113" s="335"/>
      <c r="E113" s="335"/>
      <c r="F113" s="335"/>
      <c r="G113" s="335"/>
      <c r="H113" s="335"/>
      <c r="I113" s="335"/>
    </row>
    <row r="114" spans="1:9" x14ac:dyDescent="0.25">
      <c r="A114" s="428"/>
      <c r="B114" s="335"/>
      <c r="C114" s="335"/>
      <c r="D114" s="335"/>
      <c r="E114" s="335"/>
      <c r="F114" s="335"/>
      <c r="G114" s="335"/>
      <c r="H114" s="335"/>
      <c r="I114" s="335"/>
    </row>
    <row r="115" spans="1:9" x14ac:dyDescent="0.25">
      <c r="A115" s="428"/>
      <c r="B115" s="335"/>
      <c r="C115" s="335"/>
      <c r="D115" s="335"/>
      <c r="E115" s="335"/>
      <c r="F115" s="335"/>
      <c r="G115" s="335"/>
      <c r="H115" s="335"/>
      <c r="I115" s="335"/>
    </row>
    <row r="116" spans="1:9" x14ac:dyDescent="0.25">
      <c r="A116" s="428"/>
      <c r="B116" s="335"/>
      <c r="C116" s="335"/>
      <c r="D116" s="335"/>
      <c r="E116" s="335"/>
      <c r="F116" s="335"/>
      <c r="G116" s="335"/>
      <c r="H116" s="335"/>
      <c r="I116" s="335"/>
    </row>
    <row r="117" spans="1:9" x14ac:dyDescent="0.25">
      <c r="A117" s="428"/>
      <c r="B117" s="335"/>
      <c r="C117" s="335"/>
      <c r="D117" s="335"/>
      <c r="E117" s="335"/>
      <c r="F117" s="335"/>
      <c r="G117" s="335"/>
      <c r="H117" s="335"/>
      <c r="I117" s="335"/>
    </row>
    <row r="118" spans="1:9" x14ac:dyDescent="0.25">
      <c r="A118" s="428"/>
      <c r="B118" s="335"/>
      <c r="C118" s="335"/>
      <c r="D118" s="335"/>
      <c r="E118" s="335"/>
      <c r="F118" s="335"/>
      <c r="G118" s="335"/>
      <c r="H118" s="335"/>
      <c r="I118" s="335"/>
    </row>
    <row r="119" spans="1:9" x14ac:dyDescent="0.25">
      <c r="A119" s="428"/>
      <c r="B119" s="335"/>
      <c r="C119" s="335"/>
      <c r="D119" s="335"/>
      <c r="E119" s="335"/>
      <c r="F119" s="335"/>
      <c r="G119" s="335"/>
      <c r="H119" s="335"/>
      <c r="I119" s="335"/>
    </row>
    <row r="120" spans="1:9" x14ac:dyDescent="0.25">
      <c r="A120" s="428"/>
      <c r="B120" s="335"/>
      <c r="C120" s="335"/>
      <c r="D120" s="335"/>
      <c r="E120" s="335"/>
      <c r="F120" s="335"/>
      <c r="G120" s="335"/>
      <c r="H120" s="335"/>
      <c r="I120" s="335"/>
    </row>
    <row r="121" spans="1:9" x14ac:dyDescent="0.25">
      <c r="A121" s="428"/>
      <c r="B121" s="335"/>
      <c r="C121" s="335"/>
      <c r="D121" s="335"/>
      <c r="E121" s="335"/>
      <c r="F121" s="335"/>
      <c r="G121" s="335"/>
      <c r="H121" s="335"/>
      <c r="I121" s="335"/>
    </row>
    <row r="122" spans="1:9" x14ac:dyDescent="0.25">
      <c r="A122" s="428"/>
      <c r="B122" s="335"/>
      <c r="C122" s="335"/>
      <c r="D122" s="335"/>
      <c r="E122" s="335"/>
      <c r="F122" s="335"/>
      <c r="G122" s="335"/>
      <c r="H122" s="335"/>
      <c r="I122" s="335"/>
    </row>
    <row r="123" spans="1:9" x14ac:dyDescent="0.25">
      <c r="A123" s="428"/>
      <c r="B123" s="335"/>
      <c r="C123" s="335"/>
      <c r="D123" s="335"/>
      <c r="E123" s="335"/>
      <c r="F123" s="335"/>
      <c r="G123" s="335"/>
      <c r="H123" s="335"/>
      <c r="I123" s="335"/>
    </row>
    <row r="124" spans="1:9" x14ac:dyDescent="0.25">
      <c r="A124" s="428"/>
      <c r="B124" s="335"/>
      <c r="C124" s="335"/>
      <c r="D124" s="335"/>
      <c r="E124" s="335"/>
      <c r="F124" s="335"/>
      <c r="G124" s="335"/>
      <c r="H124" s="335"/>
      <c r="I124" s="335"/>
    </row>
    <row r="125" spans="1:9" x14ac:dyDescent="0.25">
      <c r="A125" s="428"/>
      <c r="B125" s="335"/>
      <c r="C125" s="335"/>
      <c r="D125" s="335"/>
      <c r="E125" s="335"/>
      <c r="F125" s="335"/>
      <c r="G125" s="335"/>
      <c r="H125" s="335"/>
      <c r="I125" s="335"/>
    </row>
    <row r="126" spans="1:9" x14ac:dyDescent="0.25">
      <c r="A126" s="428"/>
      <c r="B126" s="335"/>
      <c r="C126" s="335"/>
      <c r="D126" s="335"/>
      <c r="E126" s="335"/>
      <c r="F126" s="335"/>
      <c r="G126" s="335"/>
      <c r="H126" s="335"/>
      <c r="I126" s="335"/>
    </row>
    <row r="127" spans="1:9" x14ac:dyDescent="0.25">
      <c r="A127" s="428"/>
      <c r="B127" s="335"/>
      <c r="C127" s="335"/>
      <c r="D127" s="335"/>
      <c r="E127" s="335"/>
      <c r="F127" s="335"/>
      <c r="G127" s="335"/>
      <c r="H127" s="335"/>
      <c r="I127" s="335"/>
    </row>
    <row r="128" spans="1:9" x14ac:dyDescent="0.25">
      <c r="A128" s="428"/>
      <c r="B128" s="335"/>
      <c r="C128" s="335"/>
      <c r="D128" s="335"/>
      <c r="E128" s="335"/>
      <c r="F128" s="335"/>
      <c r="G128" s="335"/>
      <c r="H128" s="335"/>
      <c r="I128" s="335"/>
    </row>
    <row r="129" spans="1:9" x14ac:dyDescent="0.25">
      <c r="A129" s="428"/>
      <c r="B129" s="335"/>
      <c r="C129" s="335"/>
      <c r="D129" s="335"/>
      <c r="E129" s="335"/>
      <c r="F129" s="335"/>
      <c r="G129" s="335"/>
      <c r="H129" s="335"/>
      <c r="I129" s="335"/>
    </row>
    <row r="130" spans="1:9" x14ac:dyDescent="0.25">
      <c r="A130" s="428"/>
      <c r="B130" s="335"/>
      <c r="C130" s="335"/>
      <c r="D130" s="335"/>
      <c r="E130" s="335"/>
      <c r="F130" s="335"/>
      <c r="G130" s="335"/>
      <c r="H130" s="335"/>
      <c r="I130" s="335"/>
    </row>
    <row r="131" spans="1:9" x14ac:dyDescent="0.25">
      <c r="A131" s="428"/>
      <c r="B131" s="335"/>
      <c r="C131" s="335"/>
      <c r="D131" s="335"/>
      <c r="E131" s="335"/>
      <c r="F131" s="335"/>
      <c r="G131" s="335"/>
      <c r="H131" s="335"/>
      <c r="I131" s="335"/>
    </row>
    <row r="132" spans="1:9" x14ac:dyDescent="0.25">
      <c r="A132" s="428"/>
      <c r="B132" s="335"/>
      <c r="C132" s="335"/>
      <c r="D132" s="335"/>
      <c r="E132" s="335"/>
      <c r="F132" s="335"/>
      <c r="G132" s="335"/>
      <c r="H132" s="335"/>
      <c r="I132" s="335"/>
    </row>
    <row r="133" spans="1:9" x14ac:dyDescent="0.25">
      <c r="A133" s="428"/>
      <c r="B133" s="335"/>
      <c r="C133" s="335"/>
      <c r="D133" s="335"/>
      <c r="E133" s="335"/>
      <c r="F133" s="335"/>
      <c r="G133" s="335"/>
      <c r="H133" s="335"/>
      <c r="I133" s="335"/>
    </row>
    <row r="134" spans="1:9" x14ac:dyDescent="0.25">
      <c r="A134" s="428"/>
      <c r="B134" s="335"/>
      <c r="C134" s="335"/>
      <c r="D134" s="335"/>
      <c r="E134" s="335"/>
      <c r="F134" s="335"/>
      <c r="G134" s="335"/>
      <c r="H134" s="335"/>
      <c r="I134" s="335"/>
    </row>
    <row r="135" spans="1:9" x14ac:dyDescent="0.25">
      <c r="A135" s="428"/>
      <c r="B135" s="335"/>
      <c r="C135" s="335"/>
      <c r="D135" s="335"/>
      <c r="E135" s="335"/>
      <c r="F135" s="335"/>
      <c r="G135" s="335"/>
      <c r="H135" s="335"/>
      <c r="I135" s="335"/>
    </row>
    <row r="136" spans="1:9" x14ac:dyDescent="0.25">
      <c r="A136" s="428"/>
      <c r="B136" s="335"/>
      <c r="C136" s="335"/>
      <c r="D136" s="335"/>
      <c r="E136" s="335"/>
      <c r="F136" s="335"/>
      <c r="G136" s="335"/>
      <c r="H136" s="335"/>
      <c r="I136" s="335"/>
    </row>
    <row r="137" spans="1:9" x14ac:dyDescent="0.25">
      <c r="A137" s="428"/>
      <c r="B137" s="335"/>
      <c r="C137" s="335"/>
      <c r="D137" s="335"/>
      <c r="E137" s="335"/>
      <c r="F137" s="335"/>
      <c r="G137" s="335"/>
      <c r="H137" s="335"/>
      <c r="I137" s="335"/>
    </row>
    <row r="138" spans="1:9" x14ac:dyDescent="0.25">
      <c r="A138" s="428"/>
      <c r="B138" s="335"/>
      <c r="C138" s="335"/>
      <c r="D138" s="335"/>
      <c r="E138" s="335"/>
      <c r="F138" s="335"/>
      <c r="G138" s="335"/>
      <c r="H138" s="335"/>
      <c r="I138" s="335"/>
    </row>
    <row r="139" spans="1:9" x14ac:dyDescent="0.25">
      <c r="A139" s="428"/>
      <c r="B139" s="335"/>
      <c r="C139" s="335"/>
      <c r="D139" s="335"/>
      <c r="E139" s="335"/>
      <c r="F139" s="335"/>
      <c r="G139" s="335"/>
      <c r="H139" s="335"/>
      <c r="I139" s="335"/>
    </row>
    <row r="140" spans="1:9" x14ac:dyDescent="0.25">
      <c r="A140" s="428"/>
      <c r="B140" s="335"/>
      <c r="C140" s="335"/>
      <c r="D140" s="335"/>
      <c r="E140" s="335"/>
      <c r="F140" s="335"/>
      <c r="G140" s="335"/>
      <c r="H140" s="335"/>
      <c r="I140" s="335"/>
    </row>
  </sheetData>
  <mergeCells count="3">
    <mergeCell ref="A1:F1"/>
    <mergeCell ref="B2:F2"/>
    <mergeCell ref="A7:F7"/>
  </mergeCells>
  <printOptions horizontalCentered="1"/>
  <pageMargins left="0.2361111111111111" right="0.2361111111111111" top="0.60972222222222228" bottom="0.50972222222222219" header="0.51180555555555551" footer="0.51180555555555551"/>
  <pageSetup paperSize="9" scale="9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pageSetUpPr fitToPage="1"/>
  </sheetPr>
  <dimension ref="A1:B20"/>
  <sheetViews>
    <sheetView topLeftCell="A13" workbookViewId="0">
      <selection activeCell="H11" sqref="H11"/>
    </sheetView>
  </sheetViews>
  <sheetFormatPr baseColWidth="10" defaultRowHeight="12.75" x14ac:dyDescent="0.2"/>
  <sheetData>
    <row r="1" spans="1:2" s="47" customFormat="1" x14ac:dyDescent="0.2">
      <c r="A1" s="47" t="s">
        <v>319</v>
      </c>
      <c r="B1" s="47" t="s">
        <v>320</v>
      </c>
    </row>
    <row r="4" spans="1:2" ht="15.95" customHeight="1" x14ac:dyDescent="0.2">
      <c r="B4" t="s">
        <v>382</v>
      </c>
    </row>
    <row r="5" spans="1:2" ht="15.95" customHeight="1" x14ac:dyDescent="0.2"/>
    <row r="6" spans="1:2" ht="15.95" customHeight="1" x14ac:dyDescent="0.2"/>
    <row r="7" spans="1:2" ht="15.95" customHeight="1" x14ac:dyDescent="0.2"/>
    <row r="8" spans="1:2" ht="15.95" customHeight="1" x14ac:dyDescent="0.2"/>
    <row r="9" spans="1:2" ht="15.95" customHeight="1" x14ac:dyDescent="0.2">
      <c r="B9" t="s">
        <v>383</v>
      </c>
    </row>
    <row r="10" spans="1:2" ht="15.95" customHeight="1" x14ac:dyDescent="0.2">
      <c r="B10" t="s">
        <v>389</v>
      </c>
    </row>
    <row r="11" spans="1:2" ht="15.95" customHeight="1" x14ac:dyDescent="0.2">
      <c r="B11" t="s">
        <v>384</v>
      </c>
    </row>
    <row r="12" spans="1:2" ht="15.95" customHeight="1" x14ac:dyDescent="0.2"/>
    <row r="13" spans="1:2" ht="15.95" customHeight="1" x14ac:dyDescent="0.2"/>
    <row r="14" spans="1:2" ht="15.95" customHeight="1" x14ac:dyDescent="0.2">
      <c r="B14" t="s">
        <v>385</v>
      </c>
    </row>
    <row r="15" spans="1:2" ht="15.95" customHeight="1" x14ac:dyDescent="0.2">
      <c r="B15" t="s">
        <v>386</v>
      </c>
    </row>
    <row r="16" spans="1:2" ht="15.95" customHeight="1" x14ac:dyDescent="0.2"/>
    <row r="17" spans="2:2" ht="15.95" customHeight="1" x14ac:dyDescent="0.2">
      <c r="B17" t="s">
        <v>387</v>
      </c>
    </row>
    <row r="18" spans="2:2" ht="15.95" customHeight="1" x14ac:dyDescent="0.2"/>
    <row r="19" spans="2:2" ht="15.95" customHeight="1" x14ac:dyDescent="0.2"/>
    <row r="20" spans="2:2" ht="15.95" customHeight="1" x14ac:dyDescent="0.2">
      <c r="B20" t="s">
        <v>388</v>
      </c>
    </row>
  </sheetData>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74"/>
  <sheetViews>
    <sheetView showGridLines="0" topLeftCell="A7" workbookViewId="0">
      <selection activeCell="N24" sqref="N24"/>
    </sheetView>
  </sheetViews>
  <sheetFormatPr baseColWidth="10" defaultRowHeight="12.75" x14ac:dyDescent="0.2"/>
  <cols>
    <col min="1" max="1" width="6.28515625" customWidth="1"/>
    <col min="10" max="10" width="30" customWidth="1"/>
  </cols>
  <sheetData>
    <row r="1" spans="2:13" ht="15" x14ac:dyDescent="0.25">
      <c r="B1" s="561" t="s">
        <v>346</v>
      </c>
      <c r="C1" s="561"/>
      <c r="D1" s="561"/>
      <c r="E1" s="561"/>
      <c r="F1" s="561"/>
      <c r="G1" s="561"/>
      <c r="H1" s="561"/>
      <c r="I1" s="561"/>
      <c r="J1" s="561"/>
      <c r="K1" s="561"/>
      <c r="L1" s="561"/>
      <c r="M1" s="561"/>
    </row>
    <row r="2" spans="2:13" ht="13.5" thickBot="1" x14ac:dyDescent="0.25"/>
    <row r="3" spans="2:13" ht="13.5" thickTop="1" x14ac:dyDescent="0.2">
      <c r="B3" s="562" t="s">
        <v>390</v>
      </c>
      <c r="C3" s="563"/>
      <c r="D3" s="563"/>
      <c r="E3" s="563"/>
      <c r="F3" s="563"/>
      <c r="G3" s="563"/>
      <c r="H3" s="563"/>
      <c r="I3" s="563"/>
      <c r="J3" s="563"/>
      <c r="K3" s="563"/>
      <c r="L3" s="563"/>
      <c r="M3" s="564"/>
    </row>
    <row r="4" spans="2:13" x14ac:dyDescent="0.2">
      <c r="B4" s="565"/>
      <c r="C4" s="566"/>
      <c r="D4" s="566"/>
      <c r="E4" s="566"/>
      <c r="F4" s="566"/>
      <c r="G4" s="566"/>
      <c r="H4" s="566"/>
      <c r="I4" s="566"/>
      <c r="J4" s="566"/>
      <c r="K4" s="566"/>
      <c r="L4" s="566"/>
      <c r="M4" s="567"/>
    </row>
    <row r="5" spans="2:13" x14ac:dyDescent="0.2">
      <c r="B5" s="565"/>
      <c r="C5" s="566"/>
      <c r="D5" s="566"/>
      <c r="E5" s="566"/>
      <c r="F5" s="566"/>
      <c r="G5" s="566"/>
      <c r="H5" s="566"/>
      <c r="I5" s="566"/>
      <c r="J5" s="566"/>
      <c r="K5" s="566"/>
      <c r="L5" s="566"/>
      <c r="M5" s="567"/>
    </row>
    <row r="6" spans="2:13" x14ac:dyDescent="0.2">
      <c r="B6" s="565"/>
      <c r="C6" s="566"/>
      <c r="D6" s="566"/>
      <c r="E6" s="566"/>
      <c r="F6" s="566"/>
      <c r="G6" s="566"/>
      <c r="H6" s="566"/>
      <c r="I6" s="566"/>
      <c r="J6" s="566"/>
      <c r="K6" s="566"/>
      <c r="L6" s="566"/>
      <c r="M6" s="567"/>
    </row>
    <row r="7" spans="2:13" x14ac:dyDescent="0.2">
      <c r="B7" s="565"/>
      <c r="C7" s="566"/>
      <c r="D7" s="566"/>
      <c r="E7" s="566"/>
      <c r="F7" s="566"/>
      <c r="G7" s="566"/>
      <c r="H7" s="566"/>
      <c r="I7" s="566"/>
      <c r="J7" s="566"/>
      <c r="K7" s="566"/>
      <c r="L7" s="566"/>
      <c r="M7" s="567"/>
    </row>
    <row r="8" spans="2:13" x14ac:dyDescent="0.2">
      <c r="B8" s="565"/>
      <c r="C8" s="566"/>
      <c r="D8" s="566"/>
      <c r="E8" s="566"/>
      <c r="F8" s="566"/>
      <c r="G8" s="566"/>
      <c r="H8" s="566"/>
      <c r="I8" s="566"/>
      <c r="J8" s="566"/>
      <c r="K8" s="566"/>
      <c r="L8" s="566"/>
      <c r="M8" s="567"/>
    </row>
    <row r="9" spans="2:13" x14ac:dyDescent="0.2">
      <c r="B9" s="565"/>
      <c r="C9" s="566"/>
      <c r="D9" s="566"/>
      <c r="E9" s="566"/>
      <c r="F9" s="566"/>
      <c r="G9" s="566"/>
      <c r="H9" s="566"/>
      <c r="I9" s="566"/>
      <c r="J9" s="566"/>
      <c r="K9" s="566"/>
      <c r="L9" s="566"/>
      <c r="M9" s="567"/>
    </row>
    <row r="10" spans="2:13" x14ac:dyDescent="0.2">
      <c r="B10" s="565"/>
      <c r="C10" s="566"/>
      <c r="D10" s="566"/>
      <c r="E10" s="566"/>
      <c r="F10" s="566"/>
      <c r="G10" s="566"/>
      <c r="H10" s="566"/>
      <c r="I10" s="566"/>
      <c r="J10" s="566"/>
      <c r="K10" s="566"/>
      <c r="L10" s="566"/>
      <c r="M10" s="567"/>
    </row>
    <row r="11" spans="2:13" x14ac:dyDescent="0.2">
      <c r="B11" s="565"/>
      <c r="C11" s="566"/>
      <c r="D11" s="566"/>
      <c r="E11" s="566"/>
      <c r="F11" s="566"/>
      <c r="G11" s="566"/>
      <c r="H11" s="566"/>
      <c r="I11" s="566"/>
      <c r="J11" s="566"/>
      <c r="K11" s="566"/>
      <c r="L11" s="566"/>
      <c r="M11" s="567"/>
    </row>
    <row r="12" spans="2:13" ht="23.25" customHeight="1" thickBot="1" x14ac:dyDescent="0.25">
      <c r="B12" s="568"/>
      <c r="C12" s="569"/>
      <c r="D12" s="569"/>
      <c r="E12" s="569"/>
      <c r="F12" s="569"/>
      <c r="G12" s="569"/>
      <c r="H12" s="569"/>
      <c r="I12" s="569"/>
      <c r="J12" s="569"/>
      <c r="K12" s="569"/>
      <c r="L12" s="569"/>
      <c r="M12" s="570"/>
    </row>
    <row r="13" spans="2:13" ht="13.5" thickTop="1" x14ac:dyDescent="0.2"/>
    <row r="14" spans="2:13" ht="15.75" thickBot="1" x14ac:dyDescent="0.3">
      <c r="B14" s="452" t="s">
        <v>347</v>
      </c>
    </row>
    <row r="15" spans="2:13" x14ac:dyDescent="0.2">
      <c r="B15" s="453"/>
      <c r="C15" s="454"/>
      <c r="D15" s="454"/>
      <c r="E15" s="454"/>
      <c r="F15" s="454"/>
      <c r="G15" s="454"/>
      <c r="H15" s="454"/>
      <c r="I15" s="454"/>
      <c r="J15" s="454"/>
      <c r="K15" s="454"/>
      <c r="L15" s="454"/>
      <c r="M15" s="455"/>
    </row>
    <row r="16" spans="2:13" x14ac:dyDescent="0.2">
      <c r="B16" s="456" t="s">
        <v>348</v>
      </c>
      <c r="C16" s="195"/>
      <c r="D16" s="195"/>
      <c r="E16" s="195"/>
      <c r="F16" s="195"/>
      <c r="G16" s="195"/>
      <c r="H16" s="195"/>
      <c r="I16" s="195"/>
      <c r="J16" s="457"/>
      <c r="K16" s="195"/>
      <c r="L16" s="195"/>
      <c r="M16" s="458"/>
    </row>
    <row r="17" spans="2:13" x14ac:dyDescent="0.2">
      <c r="B17" s="456"/>
      <c r="C17" s="195"/>
      <c r="D17" s="195"/>
      <c r="E17" s="195"/>
      <c r="F17" s="195"/>
      <c r="G17" s="195"/>
      <c r="H17" s="195"/>
      <c r="I17" s="195"/>
      <c r="J17" s="195"/>
      <c r="K17" s="195"/>
      <c r="L17" s="195"/>
      <c r="M17" s="458"/>
    </row>
    <row r="18" spans="2:13" x14ac:dyDescent="0.2">
      <c r="B18" s="456" t="str">
        <f>IF(OR(J16="Affacturage avec recours",J16="Affacturage sans recours"),"","1.2. Un recours est-il prévu dans le contrat souhaité ?")</f>
        <v>1.2. Un recours est-il prévu dans le contrat souhaité ?</v>
      </c>
      <c r="C18" s="195"/>
      <c r="D18" s="195"/>
      <c r="E18" s="195"/>
      <c r="F18" s="195"/>
      <c r="G18" s="195"/>
      <c r="H18" s="195"/>
      <c r="I18" s="195"/>
      <c r="J18" s="195"/>
      <c r="K18" s="195"/>
      <c r="L18" s="195"/>
      <c r="M18" s="458"/>
    </row>
    <row r="19" spans="2:13" x14ac:dyDescent="0.2">
      <c r="B19" s="456"/>
      <c r="C19" s="195"/>
      <c r="D19" s="195"/>
      <c r="E19" s="195"/>
      <c r="F19" s="195"/>
      <c r="G19" s="195"/>
      <c r="H19" s="195"/>
      <c r="I19" s="195"/>
      <c r="J19" s="195"/>
      <c r="K19" s="195"/>
      <c r="L19" s="195"/>
      <c r="M19" s="458"/>
    </row>
    <row r="20" spans="2:13" x14ac:dyDescent="0.2">
      <c r="B20" s="456" t="s">
        <v>349</v>
      </c>
      <c r="C20" s="195"/>
      <c r="D20" s="195"/>
      <c r="E20" s="195"/>
      <c r="F20" s="195"/>
      <c r="G20" s="195"/>
      <c r="H20" s="195"/>
      <c r="I20" s="195"/>
      <c r="J20" s="571"/>
      <c r="K20" s="572"/>
      <c r="L20" s="195"/>
      <c r="M20" s="458"/>
    </row>
    <row r="21" spans="2:13" x14ac:dyDescent="0.2">
      <c r="B21" s="456"/>
      <c r="D21" s="195"/>
      <c r="E21" s="195"/>
      <c r="F21" s="195"/>
      <c r="G21" s="195"/>
      <c r="H21" s="195"/>
      <c r="I21" s="195"/>
      <c r="J21" s="195"/>
      <c r="K21" s="195"/>
      <c r="L21" s="195"/>
      <c r="M21" s="458"/>
    </row>
    <row r="22" spans="2:13" x14ac:dyDescent="0.2">
      <c r="B22" s="456"/>
      <c r="C22" s="195" t="str">
        <f>IF(J20="De date à date - cession ponctuelle","Précisez les dates :","")</f>
        <v/>
      </c>
      <c r="D22" s="195"/>
      <c r="E22" s="195"/>
      <c r="F22" s="195"/>
      <c r="G22" s="195"/>
      <c r="H22" s="195"/>
      <c r="I22" s="459" t="str">
        <f>IF(J20="De date à date - cession ponctuelle","Du :","")</f>
        <v/>
      </c>
      <c r="J22" s="195"/>
      <c r="K22" s="459" t="str">
        <f>IF(J20="De date à date - cession ponctuelle","au :","")</f>
        <v/>
      </c>
      <c r="L22" s="195"/>
      <c r="M22" s="458"/>
    </row>
    <row r="23" spans="2:13" x14ac:dyDescent="0.2">
      <c r="B23" s="456"/>
      <c r="C23" s="195"/>
      <c r="D23" s="195"/>
      <c r="E23" s="195"/>
      <c r="F23" s="195"/>
      <c r="G23" s="195"/>
      <c r="H23" s="195"/>
      <c r="I23" s="195"/>
      <c r="J23" s="195"/>
      <c r="K23" s="195"/>
      <c r="L23" s="195"/>
      <c r="M23" s="458"/>
    </row>
    <row r="24" spans="2:13" x14ac:dyDescent="0.2">
      <c r="B24" s="456"/>
      <c r="C24" s="195"/>
      <c r="D24" s="195"/>
      <c r="E24" s="195"/>
      <c r="F24" s="195"/>
      <c r="G24" s="195"/>
      <c r="H24" s="195"/>
      <c r="I24" s="195"/>
      <c r="J24" s="195"/>
      <c r="K24" s="195"/>
      <c r="L24" s="195"/>
      <c r="M24" s="458"/>
    </row>
    <row r="25" spans="2:13" ht="13.5" thickBot="1" x14ac:dyDescent="0.25">
      <c r="B25" s="460"/>
      <c r="C25" s="461"/>
      <c r="D25" s="461"/>
      <c r="E25" s="461"/>
      <c r="F25" s="461"/>
      <c r="G25" s="461"/>
      <c r="H25" s="461"/>
      <c r="I25" s="461"/>
      <c r="J25" s="461"/>
      <c r="K25" s="461"/>
      <c r="L25" s="461"/>
      <c r="M25" s="462"/>
    </row>
    <row r="27" spans="2:13" ht="15.75" thickBot="1" x14ac:dyDescent="0.3">
      <c r="B27" s="452" t="s">
        <v>350</v>
      </c>
    </row>
    <row r="28" spans="2:13" x14ac:dyDescent="0.2">
      <c r="B28" s="453"/>
      <c r="C28" s="454"/>
      <c r="D28" s="454"/>
      <c r="E28" s="454"/>
      <c r="F28" s="454"/>
      <c r="G28" s="454"/>
      <c r="H28" s="454"/>
      <c r="I28" s="454"/>
      <c r="J28" s="454"/>
      <c r="K28" s="454"/>
      <c r="L28" s="454"/>
      <c r="M28" s="455"/>
    </row>
    <row r="29" spans="2:13" x14ac:dyDescent="0.2">
      <c r="B29" s="456" t="s">
        <v>351</v>
      </c>
      <c r="C29" s="195"/>
      <c r="D29" s="195"/>
      <c r="E29" s="195"/>
      <c r="F29" s="195"/>
      <c r="G29" s="195"/>
      <c r="H29" s="195"/>
      <c r="I29" s="195"/>
      <c r="J29" s="463"/>
      <c r="K29" s="195" t="s">
        <v>352</v>
      </c>
      <c r="L29" s="195"/>
      <c r="M29" s="458"/>
    </row>
    <row r="30" spans="2:13" x14ac:dyDescent="0.2">
      <c r="B30" s="456"/>
      <c r="C30" s="195"/>
      <c r="D30" s="195"/>
      <c r="E30" s="195"/>
      <c r="F30" s="195"/>
      <c r="G30" s="195"/>
      <c r="H30" s="195"/>
      <c r="I30" s="195"/>
      <c r="J30" s="195"/>
      <c r="K30" s="195"/>
      <c r="L30" s="195"/>
      <c r="M30" s="458"/>
    </row>
    <row r="31" spans="2:13" x14ac:dyDescent="0.2">
      <c r="B31" s="456" t="s">
        <v>391</v>
      </c>
      <c r="C31" s="195"/>
      <c r="D31" s="195"/>
      <c r="E31" s="195"/>
      <c r="F31" s="195"/>
      <c r="G31" s="195"/>
      <c r="H31" s="195"/>
      <c r="I31" s="195"/>
      <c r="J31" s="464"/>
      <c r="K31" s="195" t="s">
        <v>97</v>
      </c>
      <c r="L31" s="195"/>
      <c r="M31" s="458"/>
    </row>
    <row r="32" spans="2:13" x14ac:dyDescent="0.2">
      <c r="B32" s="456"/>
      <c r="C32" s="195"/>
      <c r="D32" s="195"/>
      <c r="E32" s="195"/>
      <c r="F32" s="195"/>
      <c r="G32" s="195"/>
      <c r="H32" s="195"/>
      <c r="I32" s="195"/>
      <c r="J32" s="195"/>
      <c r="K32" s="195"/>
      <c r="L32" s="195"/>
      <c r="M32" s="458"/>
    </row>
    <row r="33" spans="2:13" x14ac:dyDescent="0.2">
      <c r="B33" s="456" t="s">
        <v>392</v>
      </c>
      <c r="C33" s="195"/>
      <c r="D33" s="195"/>
      <c r="E33" s="195"/>
      <c r="F33" s="195"/>
      <c r="G33" s="195"/>
      <c r="H33" s="195"/>
      <c r="I33" s="195"/>
      <c r="J33" s="464"/>
      <c r="K33" s="195" t="s">
        <v>353</v>
      </c>
      <c r="L33" s="195"/>
      <c r="M33" s="458"/>
    </row>
    <row r="34" spans="2:13" x14ac:dyDescent="0.2">
      <c r="B34" s="456"/>
      <c r="C34" s="195"/>
      <c r="D34" s="195"/>
      <c r="E34" s="195"/>
      <c r="F34" s="195"/>
      <c r="G34" s="195"/>
      <c r="H34" s="195"/>
      <c r="I34" s="195"/>
      <c r="J34" s="195"/>
      <c r="K34" s="195"/>
      <c r="L34" s="195"/>
      <c r="M34" s="458"/>
    </row>
    <row r="35" spans="2:13" x14ac:dyDescent="0.2">
      <c r="B35" s="456" t="s">
        <v>354</v>
      </c>
      <c r="C35" s="195"/>
      <c r="D35" s="195"/>
      <c r="E35" s="195"/>
      <c r="F35" s="195"/>
      <c r="G35" s="195"/>
      <c r="H35" s="195"/>
      <c r="I35" s="195"/>
      <c r="J35" s="464"/>
      <c r="K35" s="195" t="s">
        <v>97</v>
      </c>
      <c r="L35" s="195"/>
      <c r="M35" s="458"/>
    </row>
    <row r="36" spans="2:13" x14ac:dyDescent="0.2">
      <c r="B36" s="456"/>
      <c r="C36" s="195"/>
      <c r="D36" s="195"/>
      <c r="E36" s="195"/>
      <c r="F36" s="195"/>
      <c r="G36" s="195"/>
      <c r="H36" s="195"/>
      <c r="I36" s="195"/>
      <c r="J36" s="195"/>
      <c r="K36" s="195"/>
      <c r="L36" s="195"/>
      <c r="M36" s="458"/>
    </row>
    <row r="37" spans="2:13" x14ac:dyDescent="0.2">
      <c r="B37" s="456" t="s">
        <v>355</v>
      </c>
      <c r="C37" s="195"/>
      <c r="D37" s="195"/>
      <c r="E37" s="195"/>
      <c r="F37" s="195"/>
      <c r="G37" s="195"/>
      <c r="H37" s="195"/>
      <c r="I37" s="195"/>
      <c r="J37" s="464"/>
      <c r="K37" s="195" t="s">
        <v>97</v>
      </c>
      <c r="L37" s="195"/>
      <c r="M37" s="458"/>
    </row>
    <row r="38" spans="2:13" x14ac:dyDescent="0.2">
      <c r="B38" s="456"/>
      <c r="C38" s="195"/>
      <c r="D38" s="195"/>
      <c r="E38" s="195"/>
      <c r="F38" s="195"/>
      <c r="G38" s="195"/>
      <c r="H38" s="195"/>
      <c r="I38" s="195"/>
      <c r="J38" s="195"/>
      <c r="K38" s="195"/>
      <c r="L38" s="195"/>
      <c r="M38" s="458"/>
    </row>
    <row r="39" spans="2:13" ht="13.5" thickBot="1" x14ac:dyDescent="0.25">
      <c r="B39" s="465"/>
      <c r="C39" s="466"/>
      <c r="D39" s="466"/>
      <c r="E39" s="466"/>
      <c r="F39" s="466"/>
      <c r="G39" s="466"/>
      <c r="H39" s="466"/>
      <c r="I39" s="467"/>
      <c r="J39" s="461"/>
      <c r="K39" s="461"/>
      <c r="L39" s="461"/>
      <c r="M39" s="462"/>
    </row>
    <row r="42" spans="2:13" ht="15.75" thickBot="1" x14ac:dyDescent="0.3">
      <c r="B42" s="452" t="s">
        <v>356</v>
      </c>
    </row>
    <row r="43" spans="2:13" x14ac:dyDescent="0.2">
      <c r="B43" s="453"/>
      <c r="C43" s="454"/>
      <c r="D43" s="454"/>
      <c r="E43" s="454"/>
      <c r="F43" s="454"/>
      <c r="G43" s="454"/>
      <c r="H43" s="454"/>
      <c r="I43" s="454"/>
      <c r="J43" s="454"/>
      <c r="K43" s="454"/>
      <c r="L43" s="454"/>
      <c r="M43" s="455"/>
    </row>
    <row r="44" spans="2:13" x14ac:dyDescent="0.2">
      <c r="B44" s="456" t="s">
        <v>357</v>
      </c>
      <c r="C44" s="195"/>
      <c r="D44" s="195"/>
      <c r="E44" s="195"/>
      <c r="F44" s="195"/>
      <c r="G44" s="195"/>
      <c r="H44" s="195"/>
      <c r="I44" s="195"/>
      <c r="J44" s="195"/>
      <c r="K44" s="195"/>
      <c r="L44" s="195"/>
      <c r="M44" s="458"/>
    </row>
    <row r="45" spans="2:13" x14ac:dyDescent="0.2">
      <c r="B45" s="456"/>
      <c r="C45" s="195"/>
      <c r="D45" s="195"/>
      <c r="E45" s="195"/>
      <c r="F45" s="195"/>
      <c r="G45" s="195"/>
      <c r="H45" s="195"/>
      <c r="I45" s="195"/>
      <c r="J45" s="195"/>
      <c r="K45" s="195"/>
      <c r="L45" s="195"/>
      <c r="M45" s="458"/>
    </row>
    <row r="46" spans="2:13" x14ac:dyDescent="0.2">
      <c r="B46" s="456"/>
      <c r="C46" s="195"/>
      <c r="D46" s="195"/>
      <c r="E46" s="195"/>
      <c r="F46" s="195"/>
      <c r="G46" s="195"/>
      <c r="H46" s="195"/>
      <c r="I46" s="195"/>
      <c r="J46" s="195"/>
      <c r="K46" s="195"/>
      <c r="L46" s="195"/>
      <c r="M46" s="458"/>
    </row>
    <row r="47" spans="2:13" x14ac:dyDescent="0.2">
      <c r="B47" s="456"/>
      <c r="C47" s="195"/>
      <c r="D47" s="195"/>
      <c r="E47" s="195"/>
      <c r="F47" s="195"/>
      <c r="G47" s="195"/>
      <c r="H47" s="195"/>
      <c r="I47" s="195"/>
      <c r="J47" s="195"/>
      <c r="K47" s="195"/>
      <c r="L47" s="195"/>
      <c r="M47" s="458"/>
    </row>
    <row r="48" spans="2:13" x14ac:dyDescent="0.2">
      <c r="B48" s="456"/>
      <c r="C48" s="195"/>
      <c r="D48" s="195"/>
      <c r="E48" s="195"/>
      <c r="F48" s="195"/>
      <c r="G48" s="195"/>
      <c r="H48" s="195"/>
      <c r="I48" s="195"/>
      <c r="J48" s="573"/>
      <c r="K48" s="574"/>
      <c r="L48" s="575"/>
      <c r="M48" s="458"/>
    </row>
    <row r="49" spans="2:13" x14ac:dyDescent="0.2">
      <c r="B49" s="456"/>
      <c r="C49" s="195"/>
      <c r="D49" s="195"/>
      <c r="E49" s="195"/>
      <c r="F49" s="195"/>
      <c r="G49" s="195"/>
      <c r="H49" s="195"/>
      <c r="I49" s="195"/>
      <c r="J49" s="576"/>
      <c r="K49" s="577"/>
      <c r="L49" s="578"/>
      <c r="M49" s="458"/>
    </row>
    <row r="50" spans="2:13" ht="24" customHeight="1" x14ac:dyDescent="0.2">
      <c r="B50" s="456"/>
      <c r="C50" s="195"/>
      <c r="D50" s="195"/>
      <c r="E50" s="195"/>
      <c r="F50" s="195"/>
      <c r="G50" s="195"/>
      <c r="H50" s="195"/>
      <c r="I50" s="195"/>
      <c r="J50" s="579"/>
      <c r="K50" s="580"/>
      <c r="L50" s="581"/>
      <c r="M50" s="458"/>
    </row>
    <row r="51" spans="2:13" x14ac:dyDescent="0.2">
      <c r="B51" s="456"/>
      <c r="C51" s="195"/>
      <c r="D51" s="195"/>
      <c r="E51" s="195"/>
      <c r="F51" s="195"/>
      <c r="G51" s="195"/>
      <c r="H51" s="195"/>
      <c r="I51" s="195"/>
      <c r="J51" s="459"/>
      <c r="K51" s="459"/>
      <c r="L51" s="459"/>
      <c r="M51" s="458"/>
    </row>
    <row r="52" spans="2:13" x14ac:dyDescent="0.2">
      <c r="B52" s="456"/>
      <c r="C52" s="195"/>
      <c r="D52" s="195"/>
      <c r="E52" s="195"/>
      <c r="F52" s="195"/>
      <c r="G52" s="195"/>
      <c r="H52" s="195"/>
      <c r="I52" s="195"/>
      <c r="J52" s="195"/>
      <c r="K52" s="195"/>
      <c r="L52" s="195"/>
      <c r="M52" s="458"/>
    </row>
    <row r="53" spans="2:13" x14ac:dyDescent="0.2">
      <c r="B53" s="582" t="str">
        <f>"3.2. Votre demande de dérogation pour - "&amp;J16&amp;" - vient-elle "&amp;CHAR(10)&amp;"en remplacement, en supplément (ou les deux) de vos solutions de financement court terme actuelles ?"</f>
        <v>3.2. Votre demande de dérogation pour -  - vient-elle 
en remplacement, en supplément (ou les deux) de vos solutions de financement court terme actuelles ?</v>
      </c>
      <c r="C53" s="583"/>
      <c r="D53" s="583"/>
      <c r="E53" s="583"/>
      <c r="F53" s="583"/>
      <c r="G53" s="583"/>
      <c r="H53" s="195"/>
      <c r="I53" s="195"/>
      <c r="J53" s="571"/>
      <c r="K53" s="584"/>
      <c r="L53" s="572"/>
      <c r="M53" s="458"/>
    </row>
    <row r="54" spans="2:13" x14ac:dyDescent="0.2">
      <c r="B54" s="582"/>
      <c r="C54" s="583"/>
      <c r="D54" s="583"/>
      <c r="E54" s="583"/>
      <c r="F54" s="583"/>
      <c r="G54" s="583"/>
      <c r="H54" s="195"/>
      <c r="I54" s="195"/>
      <c r="J54" s="195"/>
      <c r="K54" s="195"/>
      <c r="L54" s="195"/>
      <c r="M54" s="458"/>
    </row>
    <row r="55" spans="2:13" x14ac:dyDescent="0.2">
      <c r="B55" s="582"/>
      <c r="C55" s="583"/>
      <c r="D55" s="583"/>
      <c r="E55" s="583"/>
      <c r="F55" s="583"/>
      <c r="G55" s="583"/>
      <c r="H55" s="195"/>
      <c r="I55" s="195"/>
      <c r="M55" s="458"/>
    </row>
    <row r="56" spans="2:13" x14ac:dyDescent="0.2">
      <c r="B56" s="456"/>
      <c r="C56" s="195"/>
      <c r="D56" s="195"/>
      <c r="E56" s="195"/>
      <c r="F56" s="195"/>
      <c r="G56" s="195"/>
      <c r="H56" s="195"/>
      <c r="I56" s="195"/>
      <c r="J56" s="195"/>
      <c r="K56" s="195"/>
      <c r="L56" s="195"/>
      <c r="M56" s="458"/>
    </row>
    <row r="57" spans="2:13" x14ac:dyDescent="0.2">
      <c r="B57" s="456" t="s">
        <v>358</v>
      </c>
      <c r="C57" s="195"/>
      <c r="D57" s="195"/>
      <c r="E57" s="195"/>
      <c r="F57" s="195"/>
      <c r="G57" s="195"/>
      <c r="H57" s="195"/>
      <c r="I57" s="195"/>
      <c r="J57" s="457"/>
      <c r="K57" s="195"/>
      <c r="L57" s="195"/>
      <c r="M57" s="458"/>
    </row>
    <row r="58" spans="2:13" ht="13.5" thickBot="1" x14ac:dyDescent="0.25">
      <c r="B58" s="460"/>
      <c r="C58" s="461"/>
      <c r="D58" s="461"/>
      <c r="E58" s="461"/>
      <c r="F58" s="461"/>
      <c r="G58" s="461"/>
      <c r="H58" s="461"/>
      <c r="I58" s="461"/>
      <c r="J58" s="461"/>
      <c r="K58" s="461"/>
      <c r="L58" s="461"/>
      <c r="M58" s="462"/>
    </row>
    <row r="60" spans="2:13" ht="15.75" thickBot="1" x14ac:dyDescent="0.3">
      <c r="B60" s="452" t="s">
        <v>359</v>
      </c>
    </row>
    <row r="61" spans="2:13" x14ac:dyDescent="0.2">
      <c r="B61" s="453"/>
      <c r="C61" s="454"/>
      <c r="D61" s="454"/>
      <c r="E61" s="454"/>
      <c r="F61" s="454"/>
      <c r="G61" s="454"/>
      <c r="H61" s="454"/>
      <c r="I61" s="454"/>
      <c r="J61" s="454"/>
      <c r="K61" s="454"/>
      <c r="L61" s="454"/>
      <c r="M61" s="455"/>
    </row>
    <row r="62" spans="2:13" x14ac:dyDescent="0.2">
      <c r="B62" s="456" t="s">
        <v>360</v>
      </c>
      <c r="C62" s="195"/>
      <c r="D62" s="195"/>
      <c r="E62" s="195"/>
      <c r="F62" s="195"/>
      <c r="G62" s="195"/>
      <c r="H62" s="195"/>
      <c r="I62" s="195"/>
      <c r="J62" s="464"/>
      <c r="K62" s="468" t="s">
        <v>361</v>
      </c>
      <c r="L62" s="195"/>
      <c r="M62" s="458"/>
    </row>
    <row r="63" spans="2:13" x14ac:dyDescent="0.2">
      <c r="B63" s="456"/>
      <c r="C63" s="195"/>
      <c r="D63" s="195"/>
      <c r="E63" s="195"/>
      <c r="F63" s="195"/>
      <c r="G63" s="195"/>
      <c r="H63" s="195"/>
      <c r="I63" s="195"/>
      <c r="J63" s="195"/>
      <c r="K63" s="195"/>
      <c r="L63" s="195"/>
      <c r="M63" s="458"/>
    </row>
    <row r="64" spans="2:13" x14ac:dyDescent="0.2">
      <c r="B64" s="456" t="str">
        <f>IF(J18="Avec recours","4.2. Avez-vous une assurance pour le non paiement de vos créances ?","")</f>
        <v/>
      </c>
      <c r="C64" s="195"/>
      <c r="D64" s="195"/>
      <c r="E64" s="195"/>
      <c r="F64" s="195"/>
      <c r="G64" s="195"/>
      <c r="H64" s="195"/>
      <c r="I64" s="195"/>
      <c r="J64" s="195"/>
      <c r="K64" s="195"/>
      <c r="L64" s="195"/>
      <c r="M64" s="458"/>
    </row>
    <row r="65" spans="2:13" x14ac:dyDescent="0.2">
      <c r="B65" s="456"/>
      <c r="C65" s="195"/>
      <c r="D65" s="195"/>
      <c r="E65" s="195"/>
      <c r="F65" s="195"/>
      <c r="G65" s="195"/>
      <c r="H65" s="195"/>
      <c r="I65" s="195"/>
      <c r="J65" s="195"/>
      <c r="K65" s="195"/>
      <c r="L65" s="195"/>
      <c r="M65" s="458"/>
    </row>
    <row r="66" spans="2:13" x14ac:dyDescent="0.2">
      <c r="B66" s="456" t="str">
        <f>IF((J64="OUI"),"4.2.1 Quel est le taux de couverture de votre assurance-crédit pour ces créances ?","")</f>
        <v/>
      </c>
      <c r="C66" s="195"/>
      <c r="D66" s="195"/>
      <c r="E66" s="195"/>
      <c r="F66" s="195"/>
      <c r="G66" s="195"/>
      <c r="H66" s="195"/>
      <c r="I66" s="195"/>
      <c r="J66" s="469"/>
      <c r="K66" s="195" t="s">
        <v>97</v>
      </c>
      <c r="L66" s="195"/>
      <c r="M66" s="458"/>
    </row>
    <row r="67" spans="2:13" x14ac:dyDescent="0.2">
      <c r="B67" s="456"/>
      <c r="C67" s="195"/>
      <c r="D67" s="195"/>
      <c r="E67" s="195"/>
      <c r="F67" s="195"/>
      <c r="G67" s="195"/>
      <c r="H67" s="195"/>
      <c r="I67" s="195"/>
      <c r="J67" s="195"/>
      <c r="K67" s="195"/>
      <c r="L67" s="195"/>
      <c r="M67" s="458"/>
    </row>
    <row r="68" spans="2:13" x14ac:dyDescent="0.2">
      <c r="B68" s="456" t="str">
        <f>IF(J18="Avec recours","4.3. Pouvez-vous décrire vos pratiques pour recouvrer les créances ?","")</f>
        <v/>
      </c>
      <c r="C68" s="195"/>
      <c r="D68" s="195"/>
      <c r="E68" s="195"/>
      <c r="F68" s="195"/>
      <c r="G68" s="195"/>
      <c r="H68" s="195"/>
      <c r="I68" s="195"/>
      <c r="J68" s="560"/>
      <c r="K68" s="560"/>
      <c r="L68" s="560"/>
      <c r="M68" s="458"/>
    </row>
    <row r="69" spans="2:13" x14ac:dyDescent="0.2">
      <c r="B69" s="456"/>
      <c r="C69" s="195"/>
      <c r="D69" s="195"/>
      <c r="E69" s="195"/>
      <c r="F69" s="195"/>
      <c r="G69" s="195"/>
      <c r="H69" s="195"/>
      <c r="I69" s="195"/>
      <c r="J69" s="560"/>
      <c r="K69" s="560"/>
      <c r="L69" s="560"/>
      <c r="M69" s="458"/>
    </row>
    <row r="70" spans="2:13" x14ac:dyDescent="0.2">
      <c r="B70" s="456"/>
      <c r="C70" s="195"/>
      <c r="D70" s="195"/>
      <c r="E70" s="195"/>
      <c r="F70" s="195"/>
      <c r="G70" s="195"/>
      <c r="H70" s="195"/>
      <c r="I70" s="195"/>
      <c r="J70" s="560"/>
      <c r="K70" s="560"/>
      <c r="L70" s="560"/>
      <c r="M70" s="458"/>
    </row>
    <row r="71" spans="2:13" x14ac:dyDescent="0.2">
      <c r="B71" s="456"/>
      <c r="C71" s="195"/>
      <c r="D71" s="195"/>
      <c r="E71" s="195"/>
      <c r="F71" s="195"/>
      <c r="G71" s="195"/>
      <c r="H71" s="195"/>
      <c r="I71" s="195"/>
      <c r="J71" s="560"/>
      <c r="K71" s="560"/>
      <c r="L71" s="560"/>
      <c r="M71" s="458"/>
    </row>
    <row r="72" spans="2:13" x14ac:dyDescent="0.2">
      <c r="B72" s="456"/>
      <c r="C72" s="195"/>
      <c r="D72" s="195"/>
      <c r="E72" s="195"/>
      <c r="F72" s="195"/>
      <c r="G72" s="195"/>
      <c r="H72" s="195"/>
      <c r="I72" s="195"/>
      <c r="J72" s="560"/>
      <c r="K72" s="560"/>
      <c r="L72" s="560"/>
      <c r="M72" s="458"/>
    </row>
    <row r="73" spans="2:13" x14ac:dyDescent="0.2">
      <c r="B73" s="456"/>
      <c r="C73" s="195"/>
      <c r="D73" s="195"/>
      <c r="E73" s="195"/>
      <c r="F73" s="195"/>
      <c r="G73" s="195"/>
      <c r="H73" s="195"/>
      <c r="I73" s="195"/>
      <c r="J73" s="560"/>
      <c r="K73" s="560"/>
      <c r="L73" s="560"/>
      <c r="M73" s="458"/>
    </row>
    <row r="74" spans="2:13" ht="13.5" thickBot="1" x14ac:dyDescent="0.25">
      <c r="B74" s="460"/>
      <c r="C74" s="461"/>
      <c r="D74" s="461"/>
      <c r="E74" s="461"/>
      <c r="F74" s="461"/>
      <c r="G74" s="461"/>
      <c r="H74" s="461"/>
      <c r="I74" s="461"/>
      <c r="J74" s="461"/>
      <c r="K74" s="461"/>
      <c r="L74" s="461"/>
      <c r="M74" s="462"/>
    </row>
  </sheetData>
  <mergeCells count="7">
    <mergeCell ref="J68:L73"/>
    <mergeCell ref="B1:M1"/>
    <mergeCell ref="B3:M12"/>
    <mergeCell ref="J20:K20"/>
    <mergeCell ref="J48:L50"/>
    <mergeCell ref="B53:G55"/>
    <mergeCell ref="J53:L53"/>
  </mergeCells>
  <conditionalFormatting sqref="J22 L22">
    <cfRule type="expression" dxfId="20" priority="39">
      <formula>$J$20="De date à date - cession ponctuelle"</formula>
    </cfRule>
  </conditionalFormatting>
  <conditionalFormatting sqref="J64">
    <cfRule type="expression" dxfId="19" priority="20">
      <formula>$J$18=""</formula>
    </cfRule>
    <cfRule type="expression" dxfId="18" priority="37">
      <formula>$J$18="Avec recours"</formula>
    </cfRule>
  </conditionalFormatting>
  <conditionalFormatting sqref="J18">
    <cfRule type="expression" dxfId="17" priority="36">
      <formula>OR($J$16="Affacturage confidentiel",$J$16="Affacturage inversé",$J$16="Cession Dailly",$J$16="Effet d'escompte de commerce")</formula>
    </cfRule>
  </conditionalFormatting>
  <conditionalFormatting sqref="J68:L73">
    <cfRule type="expression" dxfId="16" priority="35">
      <formula>$J$18="Avec recours"</formula>
    </cfRule>
  </conditionalFormatting>
  <conditionalFormatting sqref="J66">
    <cfRule type="expression" dxfId="15" priority="14">
      <formula>$J$64="Oui"</formula>
    </cfRule>
    <cfRule type="expression" dxfId="14" priority="19">
      <formula>$J$18="Sans recours"</formula>
    </cfRule>
    <cfRule type="expression" dxfId="13" priority="24">
      <formula>$J$64="Non"</formula>
    </cfRule>
    <cfRule type="expression" dxfId="12" priority="27">
      <formula>$J$64="Non"</formula>
    </cfRule>
    <cfRule type="expression" dxfId="11" priority="29">
      <formula>$J$18="Avec recours"</formula>
    </cfRule>
  </conditionalFormatting>
  <conditionalFormatting sqref="K66">
    <cfRule type="expression" dxfId="10" priority="15">
      <formula>IF(OR($J$18="Sans recours",""),"","%")</formula>
    </cfRule>
    <cfRule type="expression" priority="16">
      <formula>IF(OR($J$18="Sans recours",""),"","%")</formula>
    </cfRule>
    <cfRule type="expression" dxfId="9" priority="17">
      <formula>IF(OR($J$18="Sans recours", ""), ""," %")</formula>
    </cfRule>
    <cfRule type="expression" dxfId="8" priority="18">
      <formula>$J$18="Sans recours"</formula>
    </cfRule>
    <cfRule type="expression" dxfId="7" priority="21">
      <formula>$J$64="Non"</formula>
    </cfRule>
    <cfRule type="expression" priority="22">
      <formula>$J$64="Oui"</formula>
    </cfRule>
    <cfRule type="expression" dxfId="6" priority="23">
      <formula>$J$64="Non"</formula>
    </cfRule>
    <cfRule type="expression" dxfId="5" priority="25">
      <formula>$J$64="Non"</formula>
    </cfRule>
    <cfRule type="expression" dxfId="4" priority="26">
      <formula>$J$64="Non"</formula>
    </cfRule>
  </conditionalFormatting>
  <conditionalFormatting sqref="H49">
    <cfRule type="expression" dxfId="3" priority="5">
      <formula>$J$48=FALSE</formula>
    </cfRule>
  </conditionalFormatting>
  <dataValidations count="4">
    <dataValidation type="list" allowBlank="1" showInputMessage="1" showErrorMessage="1" sqref="J20:K20" xr:uid="{00000000-0002-0000-0D00-000000000000}">
      <formula1>Periode</formula1>
    </dataValidation>
    <dataValidation type="list" allowBlank="1" showInputMessage="1" showErrorMessage="1" sqref="J16" xr:uid="{00000000-0002-0000-0D00-000001000000}">
      <formula1>Typedecession</formula1>
    </dataValidation>
    <dataValidation type="list" allowBlank="1" showInputMessage="1" showErrorMessage="1" sqref="J53:L53" xr:uid="{00000000-0002-0000-0D00-000002000000}">
      <formula1>Financement</formula1>
    </dataValidation>
    <dataValidation type="list" allowBlank="1" showInputMessage="1" showErrorMessage="1" sqref="J64" xr:uid="{00000000-0002-0000-0D00-000003000000}">
      <formula1>IF($J$18="Avec recours",Assurance,"")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9525</xdr:colOff>
                    <xdr:row>42</xdr:row>
                    <xdr:rowOff>123825</xdr:rowOff>
                  </from>
                  <to>
                    <xdr:col>12</xdr:col>
                    <xdr:colOff>161925</xdr:colOff>
                    <xdr:row>45</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9525</xdr:colOff>
                    <xdr:row>43</xdr:row>
                    <xdr:rowOff>152400</xdr:rowOff>
                  </from>
                  <to>
                    <xdr:col>12</xdr:col>
                    <xdr:colOff>161925</xdr:colOff>
                    <xdr:row>46</xdr:row>
                    <xdr:rowOff>104775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9525</xdr:colOff>
                    <xdr:row>45</xdr:row>
                    <xdr:rowOff>19050</xdr:rowOff>
                  </from>
                  <to>
                    <xdr:col>12</xdr:col>
                    <xdr:colOff>161925</xdr:colOff>
                    <xdr:row>47</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080A2823-0B02-4C6A-99C0-6DDC70B14F28}">
            <xm:f>Fonctionnement!#REF!=Non</xm:f>
            <x14:dxf>
              <border>
                <left/>
                <right/>
                <top/>
                <bottom/>
                <vertical/>
                <horizontal/>
              </border>
            </x14:dxf>
          </x14:cfRule>
          <xm:sqref>J64</xm:sqref>
        </x14:conditionalFormatting>
        <x14:conditionalFormatting xmlns:xm="http://schemas.microsoft.com/office/excel/2006/main">
          <x14:cfRule type="expression" priority="28" id="{5D62A5C3-FC1A-40AE-A622-6CBFC66BC7AE}">
            <xm:f>Fonctionnement!#REF!=Non</xm:f>
            <x14:dxf>
              <border>
                <left/>
                <right/>
                <top/>
                <bottom/>
                <vertical/>
                <horizontal/>
              </border>
            </x14:dxf>
          </x14:cfRule>
          <xm:sqref>J66</xm:sqref>
        </x14:conditionalFormatting>
        <x14:conditionalFormatting xmlns:xm="http://schemas.microsoft.com/office/excel/2006/main">
          <x14:cfRule type="expression" priority="1" id="{EE2388BB-55F1-4816-B593-0048AC69A806}">
            <xm:f>Fonctionnement!$H$2=FALSE</xm:f>
            <x14:dxf>
              <font>
                <color theme="0"/>
              </font>
              <border>
                <left/>
                <right/>
                <top/>
                <bottom/>
                <vertical/>
                <horizontal/>
              </border>
            </x14:dxf>
          </x14:cfRule>
          <xm:sqref>J48:L50</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showErrorMessage="1" errorTitle="Donnée non valide" error="Merci de sélectionner une donnée dans la liste déroulante_x000a_" prompt="_x000a_" xr:uid="{00000000-0002-0000-0D00-000004000000}">
          <x14:formula1>
            <xm:f>IF(OR(J16="Affacturage avec recours",J16="Affacturage sans recours")+Fonctionnement!$B$1+Fonctionnement!$B$1+Fonctionnement!$B$1,Fonctionnement!$I$2,Recours)</xm:f>
          </x14:formula1>
          <xm:sqref>J18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20"/>
  <sheetViews>
    <sheetView workbookViewId="0">
      <selection activeCell="B15" sqref="B15:B17"/>
    </sheetView>
  </sheetViews>
  <sheetFormatPr baseColWidth="10" defaultRowHeight="12.75" x14ac:dyDescent="0.2"/>
  <sheetData>
    <row r="2" spans="2:8" x14ac:dyDescent="0.2">
      <c r="B2" t="s">
        <v>363</v>
      </c>
      <c r="F2" t="s">
        <v>364</v>
      </c>
      <c r="H2" t="b">
        <v>0</v>
      </c>
    </row>
    <row r="3" spans="2:8" x14ac:dyDescent="0.2">
      <c r="B3" t="s">
        <v>365</v>
      </c>
      <c r="F3" t="s">
        <v>366</v>
      </c>
    </row>
    <row r="4" spans="2:8" x14ac:dyDescent="0.2">
      <c r="B4" t="s">
        <v>367</v>
      </c>
      <c r="F4" t="s">
        <v>368</v>
      </c>
    </row>
    <row r="5" spans="2:8" x14ac:dyDescent="0.2">
      <c r="B5" t="s">
        <v>362</v>
      </c>
    </row>
    <row r="6" spans="2:8" x14ac:dyDescent="0.2">
      <c r="B6" t="s">
        <v>369</v>
      </c>
      <c r="F6" t="s">
        <v>370</v>
      </c>
    </row>
    <row r="7" spans="2:8" x14ac:dyDescent="0.2">
      <c r="B7" t="s">
        <v>371</v>
      </c>
    </row>
    <row r="8" spans="2:8" x14ac:dyDescent="0.2">
      <c r="B8" t="s">
        <v>372</v>
      </c>
    </row>
    <row r="11" spans="2:8" x14ac:dyDescent="0.2">
      <c r="B11" t="s">
        <v>373</v>
      </c>
    </row>
    <row r="12" spans="2:8" x14ac:dyDescent="0.2">
      <c r="B12" t="s">
        <v>374</v>
      </c>
    </row>
    <row r="13" spans="2:8" x14ac:dyDescent="0.2">
      <c r="B13" t="s">
        <v>375</v>
      </c>
    </row>
    <row r="15" spans="2:8" x14ac:dyDescent="0.2">
      <c r="B15" t="s">
        <v>376</v>
      </c>
    </row>
    <row r="16" spans="2:8" x14ac:dyDescent="0.2">
      <c r="B16" t="s">
        <v>377</v>
      </c>
    </row>
    <row r="17" spans="2:2" x14ac:dyDescent="0.2">
      <c r="B17" t="s">
        <v>378</v>
      </c>
    </row>
    <row r="19" spans="2:2" x14ac:dyDescent="0.2">
      <c r="B19" t="s">
        <v>379</v>
      </c>
    </row>
    <row r="20" spans="2:2" x14ac:dyDescent="0.2">
      <c r="B20" t="s">
        <v>380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6"/>
  <sheetViews>
    <sheetView workbookViewId="0">
      <selection activeCell="D12" sqref="D12"/>
    </sheetView>
  </sheetViews>
  <sheetFormatPr baseColWidth="10" defaultColWidth="11.42578125" defaultRowHeight="12.75" x14ac:dyDescent="0.2"/>
  <cols>
    <col min="1" max="1" width="11.42578125" style="316"/>
    <col min="2" max="2" width="29.5703125" style="316" customWidth="1"/>
    <col min="3" max="3" width="25.42578125" style="316" customWidth="1"/>
    <col min="4" max="16384" width="11.42578125" style="316"/>
  </cols>
  <sheetData>
    <row r="1" spans="2:13" x14ac:dyDescent="0.2">
      <c r="B1" s="2"/>
      <c r="C1" s="2"/>
      <c r="D1" s="2"/>
      <c r="E1" s="2"/>
      <c r="F1" s="2"/>
      <c r="G1" s="2"/>
      <c r="H1" s="2"/>
      <c r="I1" s="2"/>
      <c r="J1" s="2"/>
      <c r="K1" s="2"/>
      <c r="L1" s="2"/>
      <c r="M1" s="2"/>
    </row>
    <row r="2" spans="2:13" x14ac:dyDescent="0.2">
      <c r="B2" s="2" t="s">
        <v>325</v>
      </c>
      <c r="C2" s="2"/>
      <c r="D2" s="2"/>
      <c r="E2" s="2"/>
      <c r="F2" s="2"/>
      <c r="G2" s="2"/>
      <c r="H2" s="2"/>
      <c r="I2" s="2"/>
      <c r="J2" s="2"/>
      <c r="K2" s="2"/>
      <c r="L2" s="2"/>
      <c r="M2" s="2"/>
    </row>
    <row r="3" spans="2:13" x14ac:dyDescent="0.2">
      <c r="B3" s="2"/>
      <c r="C3" s="2"/>
      <c r="D3" s="2"/>
      <c r="E3" s="2"/>
      <c r="F3" s="2"/>
      <c r="G3" s="2"/>
      <c r="H3" s="2"/>
      <c r="I3" s="2"/>
      <c r="J3" s="2"/>
      <c r="K3" s="2"/>
      <c r="L3" s="2"/>
      <c r="M3" s="2"/>
    </row>
    <row r="4" spans="2:13" x14ac:dyDescent="0.2">
      <c r="B4" s="2"/>
      <c r="C4" s="2"/>
      <c r="D4" s="2"/>
      <c r="E4" s="2"/>
      <c r="F4" s="2"/>
      <c r="G4" s="2"/>
      <c r="H4" s="2"/>
      <c r="I4" s="2"/>
      <c r="J4" s="2"/>
      <c r="K4" s="2"/>
      <c r="L4" s="2"/>
      <c r="M4" s="2"/>
    </row>
    <row r="5" spans="2:13" x14ac:dyDescent="0.2">
      <c r="B5" s="2"/>
      <c r="C5" s="2"/>
      <c r="D5" s="2"/>
      <c r="E5" s="2"/>
      <c r="F5" s="2"/>
      <c r="G5" s="2"/>
      <c r="H5" s="2"/>
      <c r="I5" s="2"/>
      <c r="J5" s="2"/>
      <c r="K5" s="2"/>
      <c r="L5" s="2"/>
      <c r="M5" s="2"/>
    </row>
    <row r="6" spans="2:13" ht="45" customHeight="1" x14ac:dyDescent="0.2">
      <c r="B6" s="329" t="s">
        <v>322</v>
      </c>
      <c r="C6" s="470"/>
      <c r="D6" s="470"/>
      <c r="E6" s="470"/>
      <c r="F6" s="470"/>
      <c r="G6" s="470"/>
      <c r="H6" s="2"/>
      <c r="I6" s="2"/>
      <c r="J6" s="2"/>
      <c r="K6" s="2"/>
      <c r="L6" s="2"/>
      <c r="M6" s="2"/>
    </row>
    <row r="7" spans="2:13" ht="18" x14ac:dyDescent="0.2">
      <c r="B7" s="329" t="s">
        <v>323</v>
      </c>
      <c r="C7" s="471"/>
      <c r="D7" s="471"/>
      <c r="E7" s="26"/>
      <c r="F7" s="26"/>
      <c r="G7" s="26"/>
      <c r="H7" s="2"/>
      <c r="I7" s="2"/>
      <c r="J7" s="2"/>
      <c r="K7" s="2"/>
      <c r="L7" s="2"/>
      <c r="M7" s="2"/>
    </row>
    <row r="8" spans="2:13" ht="18" x14ac:dyDescent="0.2">
      <c r="B8" s="328"/>
      <c r="C8" s="324"/>
      <c r="D8" s="26"/>
      <c r="E8" s="26"/>
      <c r="F8" s="26"/>
      <c r="G8" s="26"/>
      <c r="H8" s="2"/>
      <c r="I8" s="2"/>
      <c r="J8" s="2"/>
      <c r="K8" s="2"/>
      <c r="L8" s="2"/>
      <c r="M8" s="2"/>
    </row>
    <row r="9" spans="2:13" ht="18" x14ac:dyDescent="0.2">
      <c r="B9" s="449" t="s">
        <v>167</v>
      </c>
      <c r="C9" s="450"/>
      <c r="D9" s="26"/>
      <c r="E9" s="26"/>
      <c r="F9" s="26"/>
      <c r="G9" s="26"/>
      <c r="H9" s="2"/>
      <c r="I9" s="2"/>
      <c r="J9" s="2"/>
      <c r="K9" s="2"/>
      <c r="L9" s="2"/>
      <c r="M9" s="2"/>
    </row>
    <row r="10" spans="2:13" ht="18" x14ac:dyDescent="0.2">
      <c r="B10" s="449" t="s">
        <v>111</v>
      </c>
      <c r="C10" s="451"/>
      <c r="D10" s="26"/>
      <c r="E10" s="26"/>
      <c r="F10" s="26"/>
      <c r="G10" s="26"/>
      <c r="H10" s="2"/>
      <c r="I10" s="2"/>
      <c r="J10" s="2"/>
      <c r="K10" s="2"/>
      <c r="L10" s="2"/>
      <c r="M10" s="2"/>
    </row>
    <row r="11" spans="2:13" ht="18" x14ac:dyDescent="0.2">
      <c r="B11" s="328"/>
      <c r="C11" s="324"/>
      <c r="D11" s="26"/>
      <c r="E11" s="26"/>
      <c r="F11" s="26"/>
      <c r="G11" s="26"/>
      <c r="H11" s="2"/>
      <c r="I11" s="2"/>
      <c r="J11" s="2"/>
      <c r="K11" s="2"/>
      <c r="L11" s="2"/>
      <c r="M11" s="2"/>
    </row>
    <row r="12" spans="2:13" ht="18" customHeight="1" x14ac:dyDescent="0.25">
      <c r="B12" s="472" t="s">
        <v>324</v>
      </c>
      <c r="C12" s="473"/>
      <c r="D12" s="326" t="s">
        <v>344</v>
      </c>
      <c r="E12" s="26"/>
      <c r="F12" s="26"/>
      <c r="G12" s="26"/>
      <c r="H12" s="2"/>
      <c r="I12" s="2"/>
      <c r="J12" s="2"/>
      <c r="K12" s="2"/>
      <c r="L12" s="2"/>
      <c r="M12" s="2"/>
    </row>
    <row r="13" spans="2:13" ht="18" customHeight="1" x14ac:dyDescent="0.25">
      <c r="B13" s="472"/>
      <c r="C13" s="473"/>
      <c r="D13" s="326" t="s">
        <v>343</v>
      </c>
      <c r="E13" s="26"/>
      <c r="F13" s="26"/>
      <c r="G13" s="26"/>
      <c r="H13" s="2"/>
      <c r="I13" s="2"/>
      <c r="J13" s="2"/>
      <c r="K13" s="2"/>
      <c r="L13" s="2"/>
      <c r="M13" s="2"/>
    </row>
    <row r="14" spans="2:13" ht="18" customHeight="1" x14ac:dyDescent="0.25">
      <c r="B14" s="328"/>
      <c r="C14" s="324"/>
      <c r="D14" s="327"/>
      <c r="E14" s="26"/>
      <c r="F14" s="26"/>
      <c r="G14" s="26"/>
      <c r="H14" s="2"/>
      <c r="I14" s="2"/>
      <c r="J14" s="2"/>
      <c r="K14" s="2"/>
      <c r="L14" s="2"/>
      <c r="M14" s="2"/>
    </row>
    <row r="15" spans="2:13" ht="18" x14ac:dyDescent="0.2">
      <c r="B15" s="329" t="s">
        <v>321</v>
      </c>
      <c r="C15" s="325"/>
      <c r="D15" s="26"/>
      <c r="E15" s="26"/>
      <c r="F15" s="26"/>
      <c r="G15" s="26"/>
      <c r="H15" s="2"/>
      <c r="I15" s="2"/>
      <c r="J15" s="2"/>
      <c r="K15" s="2"/>
      <c r="L15" s="2"/>
      <c r="M15" s="2"/>
    </row>
    <row r="16" spans="2:13" x14ac:dyDescent="0.2">
      <c r="B16" s="2"/>
      <c r="C16" s="2"/>
      <c r="D16" s="2"/>
      <c r="E16" s="2"/>
      <c r="F16" s="2"/>
      <c r="G16" s="2"/>
      <c r="H16" s="2"/>
      <c r="I16" s="2"/>
      <c r="J16" s="2"/>
      <c r="K16" s="2"/>
      <c r="L16" s="2"/>
      <c r="M16" s="2"/>
    </row>
  </sheetData>
  <mergeCells count="4">
    <mergeCell ref="C6:G6"/>
    <mergeCell ref="C7:D7"/>
    <mergeCell ref="B12:B13"/>
    <mergeCell ref="C12:C1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K40"/>
  <sheetViews>
    <sheetView showGridLines="0" workbookViewId="0">
      <selection activeCell="D12" sqref="D12"/>
    </sheetView>
  </sheetViews>
  <sheetFormatPr baseColWidth="10" defaultColWidth="8.42578125" defaultRowHeight="12.75" x14ac:dyDescent="0.2"/>
  <cols>
    <col min="1" max="1" width="30.42578125" style="9" customWidth="1"/>
    <col min="2" max="2" width="11" style="9" customWidth="1"/>
    <col min="3" max="3" width="13.85546875" style="9" customWidth="1"/>
    <col min="4" max="4" width="31.85546875" style="9" customWidth="1"/>
    <col min="5" max="5" width="12.5703125" style="9" customWidth="1"/>
    <col min="6" max="6" width="16.140625" style="9" customWidth="1"/>
    <col min="7" max="7" width="12" style="9" customWidth="1"/>
    <col min="8" max="8" width="10.7109375" style="9" customWidth="1"/>
    <col min="9" max="9" width="12.7109375" style="9" customWidth="1"/>
    <col min="10" max="10" width="12" style="9" customWidth="1"/>
    <col min="11" max="11" width="9.140625" style="9" customWidth="1"/>
    <col min="12" max="16384" width="8.42578125" style="9"/>
  </cols>
  <sheetData>
    <row r="1" spans="1:11" s="11" customFormat="1" ht="18" x14ac:dyDescent="0.25">
      <c r="A1" s="475" t="s">
        <v>11</v>
      </c>
      <c r="B1" s="475"/>
      <c r="C1" s="475"/>
      <c r="D1" s="475"/>
      <c r="E1" s="475"/>
      <c r="F1" s="475"/>
      <c r="G1" s="475"/>
      <c r="H1" s="10"/>
    </row>
    <row r="2" spans="1:11" s="13" customFormat="1" ht="18" x14ac:dyDescent="0.25">
      <c r="A2" s="12">
        <f>E1_13</f>
        <v>0</v>
      </c>
      <c r="B2" s="12"/>
      <c r="C2" s="12"/>
      <c r="D2" s="12"/>
      <c r="E2" s="12"/>
      <c r="F2" s="12"/>
      <c r="G2" s="12"/>
      <c r="H2" s="10"/>
    </row>
    <row r="3" spans="1:11" s="17" customFormat="1" ht="14.25" x14ac:dyDescent="0.2">
      <c r="A3" s="14" t="s">
        <v>12</v>
      </c>
      <c r="B3" s="15"/>
      <c r="C3" s="16"/>
      <c r="D3" s="9"/>
      <c r="E3" s="9"/>
      <c r="F3" s="9"/>
      <c r="G3" s="9"/>
      <c r="H3" s="9"/>
    </row>
    <row r="4" spans="1:11" x14ac:dyDescent="0.2">
      <c r="A4" s="18"/>
      <c r="B4" s="18"/>
      <c r="C4" s="19"/>
      <c r="D4" s="18"/>
      <c r="E4" s="18"/>
      <c r="F4" s="18"/>
      <c r="G4" s="18"/>
      <c r="H4" s="19"/>
      <c r="I4" s="18"/>
      <c r="J4" s="18"/>
      <c r="K4" s="18"/>
    </row>
    <row r="5" spans="1:11" s="21" customFormat="1" ht="18" x14ac:dyDescent="0.25">
      <c r="A5" s="20" t="s">
        <v>13</v>
      </c>
      <c r="B5" s="9"/>
      <c r="D5" s="330">
        <f>E1_15</f>
        <v>0</v>
      </c>
      <c r="E5" s="22" t="s">
        <v>326</v>
      </c>
      <c r="F5" s="18"/>
      <c r="G5" s="18"/>
      <c r="H5" s="19"/>
      <c r="I5" s="23"/>
      <c r="J5" s="23"/>
      <c r="K5" s="23"/>
    </row>
    <row r="6" spans="1:11" s="21" customFormat="1" ht="18" x14ac:dyDescent="0.25">
      <c r="A6" s="20"/>
      <c r="B6" s="9"/>
      <c r="C6" s="24"/>
      <c r="D6" s="9"/>
      <c r="E6" s="9"/>
      <c r="F6" s="18"/>
      <c r="G6" s="18"/>
      <c r="H6" s="19"/>
      <c r="I6" s="23"/>
      <c r="J6" s="23"/>
      <c r="K6" s="23"/>
    </row>
    <row r="7" spans="1:11" ht="12.75" customHeight="1" x14ac:dyDescent="0.2">
      <c r="A7" s="476" t="s">
        <v>14</v>
      </c>
      <c r="B7" s="477" t="s">
        <v>15</v>
      </c>
      <c r="C7" s="331" t="s">
        <v>16</v>
      </c>
      <c r="D7" s="478" t="s">
        <v>17</v>
      </c>
      <c r="E7" s="479" t="s">
        <v>18</v>
      </c>
      <c r="F7" s="476" t="s">
        <v>19</v>
      </c>
      <c r="G7" s="476" t="s">
        <v>20</v>
      </c>
      <c r="H7" s="19"/>
      <c r="I7" s="18"/>
      <c r="J7" s="18"/>
      <c r="K7" s="18"/>
    </row>
    <row r="8" spans="1:11" x14ac:dyDescent="0.2">
      <c r="A8" s="476"/>
      <c r="B8" s="476"/>
      <c r="C8" s="332" t="s">
        <v>21</v>
      </c>
      <c r="D8" s="478"/>
      <c r="E8" s="479"/>
      <c r="F8" s="476"/>
      <c r="G8" s="476"/>
      <c r="I8" s="18"/>
      <c r="J8" s="18"/>
      <c r="K8" s="18"/>
    </row>
    <row r="9" spans="1:11" ht="20.100000000000001" customHeight="1" x14ac:dyDescent="0.2">
      <c r="A9" s="25"/>
      <c r="B9" s="25"/>
      <c r="C9" s="26"/>
      <c r="D9" s="25"/>
      <c r="E9" s="27"/>
      <c r="F9" s="25"/>
      <c r="G9" s="25"/>
      <c r="I9" s="18"/>
      <c r="J9" s="18"/>
      <c r="K9" s="18"/>
    </row>
    <row r="10" spans="1:11" ht="20.100000000000001" customHeight="1" x14ac:dyDescent="0.2">
      <c r="A10" s="28"/>
      <c r="B10" s="28"/>
      <c r="C10" s="29"/>
      <c r="D10" s="28"/>
      <c r="E10" s="30"/>
      <c r="F10" s="28"/>
      <c r="G10" s="28"/>
      <c r="H10" s="17"/>
    </row>
    <row r="11" spans="1:11" ht="20.100000000000001" customHeight="1" x14ac:dyDescent="0.2">
      <c r="A11" s="28"/>
      <c r="B11" s="28"/>
      <c r="C11" s="29"/>
      <c r="D11" s="28"/>
      <c r="E11" s="30"/>
      <c r="F11" s="28"/>
      <c r="G11" s="28"/>
      <c r="H11" s="17"/>
    </row>
    <row r="12" spans="1:11" s="17" customFormat="1" ht="20.100000000000001" customHeight="1" x14ac:dyDescent="0.2">
      <c r="A12" s="28"/>
      <c r="B12" s="28"/>
      <c r="C12" s="29"/>
      <c r="D12" s="28"/>
      <c r="E12" s="30"/>
      <c r="F12" s="28"/>
      <c r="G12" s="28"/>
    </row>
    <row r="13" spans="1:11" s="17" customFormat="1" ht="20.100000000000001" customHeight="1" x14ac:dyDescent="0.2">
      <c r="A13" s="28"/>
      <c r="B13" s="28"/>
      <c r="C13" s="29"/>
      <c r="D13" s="28"/>
      <c r="E13" s="30"/>
      <c r="F13" s="28"/>
      <c r="G13" s="28"/>
    </row>
    <row r="14" spans="1:11" s="17" customFormat="1" ht="20.100000000000001" customHeight="1" x14ac:dyDescent="0.2">
      <c r="A14" s="28"/>
      <c r="B14" s="28"/>
      <c r="C14" s="29"/>
      <c r="D14" s="28"/>
      <c r="E14" s="30"/>
      <c r="F14" s="28"/>
      <c r="G14" s="28"/>
    </row>
    <row r="15" spans="1:11" s="17" customFormat="1" ht="20.100000000000001" customHeight="1" x14ac:dyDescent="0.2">
      <c r="A15" s="28"/>
      <c r="B15" s="28"/>
      <c r="C15" s="29"/>
      <c r="D15" s="28"/>
      <c r="E15" s="30"/>
      <c r="F15" s="28"/>
      <c r="G15" s="28"/>
    </row>
    <row r="16" spans="1:11" s="17" customFormat="1" ht="20.100000000000001" customHeight="1" x14ac:dyDescent="0.2">
      <c r="A16" s="28"/>
      <c r="B16" s="28"/>
      <c r="C16" s="29"/>
      <c r="D16" s="28"/>
      <c r="E16" s="30"/>
      <c r="F16" s="28"/>
      <c r="G16" s="28"/>
    </row>
    <row r="17" spans="1:10" s="17" customFormat="1" ht="20.100000000000001" customHeight="1" x14ac:dyDescent="0.2">
      <c r="A17" s="28"/>
      <c r="B17" s="28"/>
      <c r="C17" s="29"/>
      <c r="D17" s="28"/>
      <c r="E17" s="30"/>
      <c r="F17" s="28"/>
      <c r="G17" s="28"/>
    </row>
    <row r="18" spans="1:10" s="17" customFormat="1" ht="20.100000000000001" customHeight="1" x14ac:dyDescent="0.2">
      <c r="A18" s="28"/>
      <c r="B18" s="28"/>
      <c r="C18" s="29"/>
      <c r="D18" s="28"/>
      <c r="E18" s="30"/>
      <c r="F18" s="28"/>
      <c r="G18" s="28"/>
    </row>
    <row r="19" spans="1:10" s="17" customFormat="1" ht="20.100000000000001" customHeight="1" x14ac:dyDescent="0.2">
      <c r="A19" s="28"/>
      <c r="B19" s="28"/>
      <c r="C19" s="29"/>
      <c r="D19" s="28"/>
      <c r="E19" s="30"/>
      <c r="F19" s="28"/>
      <c r="G19" s="28"/>
    </row>
    <row r="20" spans="1:10" s="17" customFormat="1" ht="20.100000000000001" customHeight="1" x14ac:dyDescent="0.2">
      <c r="A20" s="28"/>
      <c r="B20" s="28"/>
      <c r="C20" s="29"/>
      <c r="D20" s="28"/>
      <c r="E20" s="30"/>
      <c r="F20" s="28"/>
      <c r="G20" s="28"/>
    </row>
    <row r="21" spans="1:10" s="17" customFormat="1" ht="20.100000000000001" customHeight="1" x14ac:dyDescent="0.2">
      <c r="A21" s="28"/>
      <c r="B21" s="28"/>
      <c r="C21" s="29"/>
      <c r="D21" s="28"/>
      <c r="E21" s="30"/>
      <c r="F21" s="28"/>
      <c r="G21" s="28"/>
    </row>
    <row r="22" spans="1:10" s="17" customFormat="1" ht="20.100000000000001" customHeight="1" x14ac:dyDescent="0.2">
      <c r="A22" s="28"/>
      <c r="B22" s="28"/>
      <c r="C22" s="29"/>
      <c r="D22" s="28"/>
      <c r="E22" s="30"/>
      <c r="F22" s="28"/>
      <c r="G22" s="28"/>
    </row>
    <row r="23" spans="1:10" s="17" customFormat="1" ht="20.100000000000001" customHeight="1" x14ac:dyDescent="0.2">
      <c r="A23" s="28"/>
      <c r="B23" s="28"/>
      <c r="C23" s="29"/>
      <c r="D23" s="28"/>
      <c r="E23" s="30"/>
      <c r="F23" s="28"/>
      <c r="G23" s="28"/>
    </row>
    <row r="24" spans="1:10" s="17" customFormat="1" ht="20.100000000000001" customHeight="1" x14ac:dyDescent="0.2">
      <c r="A24" s="28"/>
      <c r="B24" s="28"/>
      <c r="C24" s="29"/>
      <c r="D24" s="28"/>
      <c r="E24" s="30"/>
      <c r="F24" s="28"/>
      <c r="G24" s="28"/>
      <c r="I24" s="31"/>
      <c r="J24" s="31"/>
    </row>
    <row r="25" spans="1:10" s="17" customFormat="1" ht="20.100000000000001" customHeight="1" x14ac:dyDescent="0.2">
      <c r="A25" s="28"/>
      <c r="B25" s="28"/>
      <c r="C25" s="29"/>
      <c r="D25" s="28"/>
      <c r="E25" s="30"/>
      <c r="F25" s="28"/>
      <c r="G25" s="28"/>
      <c r="I25" s="31"/>
      <c r="J25" s="31"/>
    </row>
    <row r="26" spans="1:10" s="17" customFormat="1" ht="20.100000000000001" customHeight="1" x14ac:dyDescent="0.2">
      <c r="A26" s="28"/>
      <c r="B26" s="28"/>
      <c r="C26" s="29"/>
      <c r="D26" s="28"/>
      <c r="E26" s="30"/>
      <c r="F26" s="28"/>
      <c r="G26" s="28"/>
      <c r="I26" s="31"/>
      <c r="J26" s="31"/>
    </row>
    <row r="27" spans="1:10" s="17" customFormat="1" ht="20.100000000000001" customHeight="1" x14ac:dyDescent="0.2">
      <c r="A27" s="28"/>
      <c r="B27" s="28"/>
      <c r="C27" s="29"/>
      <c r="D27" s="28"/>
      <c r="E27" s="30"/>
      <c r="F27" s="28"/>
      <c r="G27" s="28"/>
      <c r="I27" s="32"/>
      <c r="J27" s="31"/>
    </row>
    <row r="28" spans="1:10" s="17" customFormat="1" ht="14.25" x14ac:dyDescent="0.2">
      <c r="A28" s="33"/>
      <c r="B28" s="9"/>
      <c r="C28" s="34"/>
      <c r="D28" s="35"/>
      <c r="E28" s="36" t="str">
        <f>IF(SUM(E9:E27)&lt;&gt;0,SUM(E9:E27)," ")</f>
        <v xml:space="preserve"> </v>
      </c>
      <c r="F28" s="36" t="str">
        <f>IF(SUM(F9:F27)&lt;&gt;0,SUM(F9:F27)," ")</f>
        <v xml:space="preserve"> </v>
      </c>
      <c r="G28" s="36" t="str">
        <f>IF(SUM(G9:G27)&lt;&gt;0,SUM(G9:G27)," ")</f>
        <v xml:space="preserve"> </v>
      </c>
      <c r="I28" s="31"/>
      <c r="J28" s="31"/>
    </row>
    <row r="29" spans="1:10" s="17" customFormat="1" ht="14.25" x14ac:dyDescent="0.2">
      <c r="A29" s="9"/>
      <c r="C29" s="34"/>
      <c r="D29" s="9"/>
      <c r="E29" s="9"/>
      <c r="F29" s="9"/>
      <c r="G29" s="9"/>
      <c r="H29" s="9"/>
      <c r="I29" s="31"/>
      <c r="J29" s="31"/>
    </row>
    <row r="31" spans="1:10" ht="8.25" customHeight="1" x14ac:dyDescent="0.2">
      <c r="C31" s="34"/>
    </row>
    <row r="32" spans="1:10" x14ac:dyDescent="0.2">
      <c r="A32" s="37" t="s">
        <v>22</v>
      </c>
      <c r="B32" s="38"/>
      <c r="C32" s="38"/>
      <c r="D32" s="38"/>
      <c r="E32" s="38"/>
      <c r="F32" s="38"/>
      <c r="G32" s="39"/>
    </row>
    <row r="33" spans="1:8" x14ac:dyDescent="0.2">
      <c r="A33" s="474"/>
      <c r="B33" s="474"/>
      <c r="C33" s="474"/>
      <c r="D33" s="474"/>
      <c r="E33" s="474"/>
      <c r="F33" s="474"/>
      <c r="G33" s="474"/>
    </row>
    <row r="34" spans="1:8" x14ac:dyDescent="0.2">
      <c r="A34" s="474"/>
      <c r="B34" s="474"/>
      <c r="C34" s="474"/>
      <c r="D34" s="474"/>
      <c r="E34" s="474"/>
      <c r="F34" s="474"/>
      <c r="G34" s="474"/>
    </row>
    <row r="35" spans="1:8" x14ac:dyDescent="0.2">
      <c r="A35" s="474"/>
      <c r="B35" s="474"/>
      <c r="C35" s="474"/>
      <c r="D35" s="474"/>
      <c r="E35" s="474"/>
      <c r="F35" s="474"/>
      <c r="G35" s="474"/>
    </row>
    <row r="36" spans="1:8" x14ac:dyDescent="0.2">
      <c r="A36" s="474"/>
      <c r="B36" s="474"/>
      <c r="C36" s="474"/>
      <c r="D36" s="474"/>
      <c r="E36" s="474"/>
      <c r="F36" s="474"/>
      <c r="G36" s="474"/>
    </row>
    <row r="37" spans="1:8" x14ac:dyDescent="0.2">
      <c r="A37" s="474"/>
      <c r="B37" s="474"/>
      <c r="C37" s="474"/>
      <c r="D37" s="474"/>
      <c r="E37" s="474"/>
      <c r="F37" s="474"/>
      <c r="G37" s="474"/>
    </row>
    <row r="38" spans="1:8" x14ac:dyDescent="0.2">
      <c r="A38" s="474"/>
      <c r="B38" s="474"/>
      <c r="C38" s="474"/>
      <c r="D38" s="474"/>
      <c r="E38" s="474"/>
      <c r="F38" s="474"/>
      <c r="G38" s="474"/>
      <c r="H38" s="32"/>
    </row>
    <row r="39" spans="1:8" x14ac:dyDescent="0.2">
      <c r="A39" s="474"/>
      <c r="B39" s="474"/>
      <c r="C39" s="474"/>
      <c r="D39" s="474"/>
      <c r="E39" s="474"/>
      <c r="F39" s="474"/>
      <c r="G39" s="474"/>
      <c r="H39" s="32"/>
    </row>
    <row r="40" spans="1:8" s="32" customFormat="1" x14ac:dyDescent="0.2">
      <c r="A40" s="474"/>
      <c r="B40" s="474"/>
      <c r="C40" s="474"/>
      <c r="D40" s="474"/>
      <c r="E40" s="474"/>
      <c r="F40" s="474"/>
      <c r="G40" s="474"/>
    </row>
  </sheetData>
  <mergeCells count="8">
    <mergeCell ref="A33:G40"/>
    <mergeCell ref="A1:G1"/>
    <mergeCell ref="A7:A8"/>
    <mergeCell ref="B7:B8"/>
    <mergeCell ref="D7:D8"/>
    <mergeCell ref="E7:E8"/>
    <mergeCell ref="F7:F8"/>
    <mergeCell ref="G7:G8"/>
  </mergeCells>
  <printOptions horizontalCentered="1" verticalCentered="1"/>
  <pageMargins left="0.39374999999999999" right="0.39374999999999999" top="0.55138888888888893" bottom="0.6694444444444444" header="0.2361111111111111" footer="0.15763888888888888"/>
  <pageSetup paperSize="9" firstPageNumber="18" orientation="landscape" useFirstPageNumber="1" horizontalDpi="300" verticalDpi="300"/>
  <headerFooter alignWithMargins="0">
    <oddHeader>&amp;C&amp;"Tahoma,Gras"&amp;12&amp;UANNEXE 1</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G8"/>
  <sheetViews>
    <sheetView workbookViewId="0">
      <selection activeCell="J17" sqref="J17"/>
    </sheetView>
  </sheetViews>
  <sheetFormatPr baseColWidth="10" defaultColWidth="11.42578125" defaultRowHeight="12.75" x14ac:dyDescent="0.2"/>
  <cols>
    <col min="1" max="1" width="29.7109375" style="40" customWidth="1"/>
    <col min="2" max="16384" width="11.42578125" style="40"/>
  </cols>
  <sheetData>
    <row r="1" spans="1:7" s="41" customFormat="1" ht="33.75" customHeight="1" x14ac:dyDescent="0.25">
      <c r="A1" s="480" t="s">
        <v>341</v>
      </c>
      <c r="B1" s="480"/>
      <c r="C1" s="480"/>
      <c r="D1" s="480"/>
      <c r="E1" s="480"/>
      <c r="F1" s="480"/>
      <c r="G1" s="480"/>
    </row>
    <row r="2" spans="1:7" s="43" customFormat="1" ht="15.75" x14ac:dyDescent="0.2">
      <c r="A2" s="42"/>
      <c r="B2" s="42"/>
      <c r="C2" s="42"/>
      <c r="D2" s="42"/>
      <c r="E2" s="42"/>
      <c r="F2" s="42"/>
      <c r="G2" s="42"/>
    </row>
    <row r="3" spans="1:7" s="44" customFormat="1" ht="27.75" customHeight="1" x14ac:dyDescent="0.2">
      <c r="A3" s="481" t="s">
        <v>342</v>
      </c>
      <c r="B3" s="481"/>
      <c r="C3" s="481"/>
      <c r="D3" s="481"/>
      <c r="E3" s="481"/>
      <c r="F3" s="481"/>
      <c r="G3" s="481"/>
    </row>
    <row r="4" spans="1:7" s="44" customFormat="1" ht="69.75" customHeight="1" x14ac:dyDescent="0.2">
      <c r="A4" s="481"/>
      <c r="B4" s="481"/>
      <c r="C4" s="481"/>
      <c r="D4" s="481"/>
      <c r="E4" s="481"/>
      <c r="F4" s="481"/>
      <c r="G4" s="481"/>
    </row>
    <row r="5" spans="1:7" x14ac:dyDescent="0.2">
      <c r="A5" s="45"/>
      <c r="B5" s="46"/>
      <c r="C5" s="46"/>
      <c r="D5" s="46"/>
      <c r="E5" s="46"/>
      <c r="F5" s="46"/>
      <c r="G5" s="46"/>
    </row>
    <row r="6" spans="1:7" x14ac:dyDescent="0.2">
      <c r="A6" s="46"/>
      <c r="B6" s="46"/>
      <c r="C6" s="46"/>
      <c r="D6" s="46"/>
      <c r="E6" s="46"/>
      <c r="F6" s="46"/>
      <c r="G6" s="46"/>
    </row>
    <row r="7" spans="1:7" x14ac:dyDescent="0.2">
      <c r="A7" s="46"/>
      <c r="B7" s="46"/>
      <c r="C7" s="46"/>
      <c r="D7" s="46"/>
      <c r="E7" s="46"/>
      <c r="F7" s="46"/>
      <c r="G7" s="46"/>
    </row>
    <row r="8" spans="1:7" ht="18" customHeight="1" x14ac:dyDescent="0.2">
      <c r="A8" s="333" t="s">
        <v>23</v>
      </c>
      <c r="B8" s="482">
        <f>E1_13</f>
        <v>0</v>
      </c>
      <c r="C8" s="482"/>
      <c r="D8" s="482"/>
      <c r="E8" s="482"/>
      <c r="F8" s="22" t="s">
        <v>326</v>
      </c>
      <c r="G8" s="46"/>
    </row>
  </sheetData>
  <mergeCells count="3">
    <mergeCell ref="A1:G1"/>
    <mergeCell ref="A3:G4"/>
    <mergeCell ref="B8:E8"/>
  </mergeCell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oddHeader>&amp;C&amp;"Tahoma,Gras"&amp;12&amp;UANNEXE 2</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H60"/>
  <sheetViews>
    <sheetView topLeftCell="A52" zoomScale="80" zoomScaleNormal="80" workbookViewId="0">
      <selection activeCell="J17" sqref="J17"/>
    </sheetView>
  </sheetViews>
  <sheetFormatPr baseColWidth="10" defaultColWidth="42.42578125" defaultRowHeight="12.75" x14ac:dyDescent="0.2"/>
  <cols>
    <col min="1" max="1" width="19.140625" style="47" customWidth="1"/>
    <col min="2" max="2" width="38.85546875" customWidth="1"/>
    <col min="3" max="3" width="24.5703125" style="48" customWidth="1"/>
    <col min="4" max="5" width="25.140625" style="49" customWidth="1"/>
    <col min="6" max="6" width="22.7109375" style="49" customWidth="1"/>
    <col min="7" max="7" width="22.85546875" style="49" customWidth="1"/>
    <col min="8" max="8" width="68" customWidth="1"/>
  </cols>
  <sheetData>
    <row r="1" spans="1:8" s="50" customFormat="1" ht="41.25" customHeight="1" x14ac:dyDescent="0.25">
      <c r="A1" s="483" t="s">
        <v>340</v>
      </c>
      <c r="B1" s="483"/>
      <c r="C1" s="483"/>
      <c r="D1" s="483"/>
      <c r="E1" s="483"/>
      <c r="F1" s="483"/>
      <c r="G1" s="483"/>
    </row>
    <row r="2" spans="1:8" s="50" customFormat="1" ht="18" x14ac:dyDescent="0.25">
      <c r="A2" s="51"/>
      <c r="B2" s="51"/>
      <c r="C2" s="51"/>
      <c r="D2" s="51"/>
      <c r="E2" s="51"/>
      <c r="F2" s="51"/>
      <c r="G2" s="51"/>
    </row>
    <row r="3" spans="1:8" s="54" customFormat="1" ht="15" customHeight="1" x14ac:dyDescent="0.25">
      <c r="A3" s="52" t="s">
        <v>24</v>
      </c>
      <c r="B3" s="52"/>
      <c r="C3" s="53"/>
      <c r="D3" s="53"/>
      <c r="E3" s="53"/>
      <c r="F3" s="53"/>
      <c r="G3" s="53"/>
    </row>
    <row r="4" spans="1:8" ht="48.75" customHeight="1" x14ac:dyDescent="0.2">
      <c r="A4" s="55" t="s">
        <v>23</v>
      </c>
      <c r="B4" s="484">
        <f>E1_13</f>
        <v>0</v>
      </c>
      <c r="C4" s="484"/>
      <c r="D4" s="317" t="s">
        <v>326</v>
      </c>
      <c r="E4" s="485" t="s">
        <v>25</v>
      </c>
      <c r="F4" s="485"/>
      <c r="G4" s="56"/>
    </row>
    <row r="5" spans="1:8" ht="15" customHeight="1" x14ac:dyDescent="0.2">
      <c r="A5" s="57"/>
      <c r="B5" s="57"/>
      <c r="C5" s="58"/>
      <c r="D5" s="58"/>
      <c r="E5" s="58"/>
      <c r="F5" s="58"/>
      <c r="G5" s="58"/>
    </row>
    <row r="6" spans="1:8" s="4" customFormat="1" ht="31.5" customHeight="1" x14ac:dyDescent="0.25">
      <c r="A6" s="486" t="s">
        <v>26</v>
      </c>
      <c r="B6" s="486"/>
      <c r="C6" s="486"/>
      <c r="D6" s="486"/>
      <c r="E6" s="486"/>
      <c r="F6" s="486"/>
      <c r="G6" s="486"/>
    </row>
    <row r="7" spans="1:8" ht="35.25" customHeight="1" x14ac:dyDescent="0.2">
      <c r="A7" s="59" t="s">
        <v>27</v>
      </c>
      <c r="B7" s="60" t="s">
        <v>337</v>
      </c>
      <c r="C7" s="61"/>
      <c r="D7" s="61"/>
      <c r="E7" s="62"/>
      <c r="F7" s="63" t="s">
        <v>28</v>
      </c>
      <c r="G7" s="63" t="s">
        <v>29</v>
      </c>
    </row>
    <row r="8" spans="1:8" ht="20.100000000000001" customHeight="1" x14ac:dyDescent="0.2">
      <c r="A8" s="487" t="s">
        <v>30</v>
      </c>
      <c r="B8" s="488" t="s">
        <v>338</v>
      </c>
      <c r="C8" s="489" t="s">
        <v>31</v>
      </c>
      <c r="D8" s="490" t="s">
        <v>32</v>
      </c>
      <c r="E8" s="490"/>
      <c r="F8" s="487" t="s">
        <v>33</v>
      </c>
      <c r="G8" s="487"/>
    </row>
    <row r="9" spans="1:8" ht="20.100000000000001" customHeight="1" x14ac:dyDescent="0.2">
      <c r="A9" s="487"/>
      <c r="B9" s="488"/>
      <c r="C9" s="489"/>
      <c r="D9" s="487" t="s">
        <v>34</v>
      </c>
      <c r="E9" s="487"/>
      <c r="F9" s="487" t="s">
        <v>34</v>
      </c>
      <c r="G9" s="487"/>
    </row>
    <row r="10" spans="1:8" ht="30.75" customHeight="1" x14ac:dyDescent="0.2">
      <c r="A10" s="487"/>
      <c r="B10" s="488"/>
      <c r="C10" s="64"/>
      <c r="D10" s="491"/>
      <c r="E10" s="492"/>
      <c r="F10" s="493"/>
      <c r="G10" s="493"/>
    </row>
    <row r="11" spans="1:8" ht="30.75" customHeight="1" x14ac:dyDescent="0.2">
      <c r="A11" s="487"/>
      <c r="B11" s="488"/>
      <c r="C11" s="64"/>
      <c r="D11" s="492"/>
      <c r="E11" s="492"/>
      <c r="F11" s="493"/>
      <c r="G11" s="493"/>
    </row>
    <row r="12" spans="1:8" ht="30.75" customHeight="1" x14ac:dyDescent="0.2">
      <c r="A12" s="487"/>
      <c r="B12" s="488"/>
      <c r="C12" s="64"/>
      <c r="D12" s="493"/>
      <c r="E12" s="493"/>
      <c r="F12" s="493"/>
      <c r="G12" s="493"/>
    </row>
    <row r="13" spans="1:8" ht="30.75" customHeight="1" x14ac:dyDescent="0.2">
      <c r="A13" s="487"/>
      <c r="B13" s="488"/>
      <c r="C13" s="64"/>
      <c r="D13" s="493"/>
      <c r="E13" s="493"/>
      <c r="F13" s="493"/>
      <c r="G13" s="493"/>
    </row>
    <row r="14" spans="1:8" s="4" customFormat="1" ht="33.75" customHeight="1" x14ac:dyDescent="0.25">
      <c r="A14" s="494" t="s">
        <v>35</v>
      </c>
      <c r="B14" s="494"/>
      <c r="C14" s="494"/>
      <c r="D14" s="494"/>
      <c r="E14" s="494"/>
      <c r="F14" s="494"/>
      <c r="G14" s="494"/>
    </row>
    <row r="15" spans="1:8" ht="20.100000000000001" customHeight="1" x14ac:dyDescent="0.2">
      <c r="A15" s="495" t="s">
        <v>36</v>
      </c>
      <c r="B15" s="496" t="s">
        <v>37</v>
      </c>
      <c r="C15" s="65"/>
      <c r="D15" s="497" t="s">
        <v>32</v>
      </c>
      <c r="E15" s="497"/>
      <c r="F15" s="495" t="s">
        <v>33</v>
      </c>
      <c r="G15" s="495"/>
    </row>
    <row r="16" spans="1:8" ht="27" customHeight="1" x14ac:dyDescent="0.2">
      <c r="A16" s="495"/>
      <c r="B16" s="496"/>
      <c r="C16" s="66" t="s">
        <v>38</v>
      </c>
      <c r="D16" s="492"/>
      <c r="E16" s="492"/>
      <c r="F16" s="492"/>
      <c r="G16" s="492"/>
      <c r="H16" s="448"/>
    </row>
    <row r="17" spans="1:8" ht="27" customHeight="1" x14ac:dyDescent="0.2">
      <c r="A17" s="495"/>
      <c r="B17" s="496"/>
      <c r="C17" s="67" t="s">
        <v>339</v>
      </c>
      <c r="D17" s="492"/>
      <c r="E17" s="492"/>
      <c r="F17" s="492"/>
      <c r="G17" s="492"/>
    </row>
    <row r="18" spans="1:8" ht="27" customHeight="1" x14ac:dyDescent="0.2">
      <c r="A18" s="495"/>
      <c r="B18" s="496"/>
      <c r="C18" s="67" t="s">
        <v>39</v>
      </c>
      <c r="D18" s="492"/>
      <c r="E18" s="492"/>
      <c r="F18" s="492"/>
      <c r="G18" s="492"/>
    </row>
    <row r="19" spans="1:8" ht="27" customHeight="1" x14ac:dyDescent="0.2">
      <c r="A19" s="495"/>
      <c r="B19" s="496"/>
      <c r="C19" s="67" t="s">
        <v>40</v>
      </c>
      <c r="D19" s="492"/>
      <c r="E19" s="492"/>
      <c r="F19" s="492"/>
      <c r="G19" s="492"/>
    </row>
    <row r="20" spans="1:8" ht="27" customHeight="1" x14ac:dyDescent="0.2">
      <c r="A20" s="495"/>
      <c r="B20" s="496"/>
      <c r="C20" s="67" t="s">
        <v>41</v>
      </c>
      <c r="D20" s="492"/>
      <c r="E20" s="492"/>
      <c r="F20" s="492"/>
      <c r="G20" s="492"/>
    </row>
    <row r="21" spans="1:8" ht="20.100000000000001" customHeight="1" x14ac:dyDescent="0.2">
      <c r="A21" s="487" t="s">
        <v>42</v>
      </c>
      <c r="B21" s="498" t="s">
        <v>43</v>
      </c>
      <c r="C21" s="68"/>
      <c r="D21" s="499" t="str">
        <f>"% de la collecte globale "&amp;'ANNEXE 4 - FICHE ACTIVITES'!V4</f>
        <v>% de la collecte globale 0</v>
      </c>
      <c r="E21" s="499"/>
      <c r="F21" s="490" t="str">
        <f>"% de la collecte globale "&amp;'ANNEXE 4 - FICHE ACTIVITES'!V4+1</f>
        <v>% de la collecte globale 1</v>
      </c>
      <c r="G21" s="490"/>
    </row>
    <row r="22" spans="1:8" ht="33" customHeight="1" x14ac:dyDescent="0.2">
      <c r="A22" s="487"/>
      <c r="B22" s="498"/>
      <c r="C22" s="69" t="s">
        <v>44</v>
      </c>
      <c r="D22" s="493"/>
      <c r="E22" s="493"/>
      <c r="F22" s="493"/>
      <c r="G22" s="493"/>
      <c r="H22" s="448"/>
    </row>
    <row r="23" spans="1:8" ht="27.75" customHeight="1" x14ac:dyDescent="0.2">
      <c r="A23" s="487"/>
      <c r="B23" s="498"/>
      <c r="C23" s="70" t="s">
        <v>45</v>
      </c>
      <c r="D23" s="493"/>
      <c r="E23" s="493"/>
      <c r="F23" s="493"/>
      <c r="G23" s="493"/>
    </row>
    <row r="24" spans="1:8" ht="30" customHeight="1" x14ac:dyDescent="0.2">
      <c r="A24" s="487"/>
      <c r="B24" s="498"/>
      <c r="C24" s="70" t="s">
        <v>46</v>
      </c>
      <c r="D24" s="493"/>
      <c r="E24" s="493"/>
      <c r="F24" s="493"/>
      <c r="G24" s="493"/>
    </row>
    <row r="25" spans="1:8" ht="31.5" customHeight="1" x14ac:dyDescent="0.2">
      <c r="A25" s="487"/>
      <c r="B25" s="498"/>
      <c r="C25" s="71" t="s">
        <v>47</v>
      </c>
      <c r="D25" s="493"/>
      <c r="E25" s="493"/>
      <c r="F25" s="493"/>
      <c r="G25" s="493"/>
    </row>
    <row r="26" spans="1:8" ht="33" customHeight="1" x14ac:dyDescent="0.2">
      <c r="A26" s="487"/>
      <c r="B26" s="498"/>
      <c r="C26" s="71" t="s">
        <v>48</v>
      </c>
      <c r="D26" s="493"/>
      <c r="E26" s="493"/>
      <c r="F26" s="493"/>
      <c r="G26" s="493"/>
    </row>
    <row r="27" spans="1:8" ht="30.75" customHeight="1" x14ac:dyDescent="0.2">
      <c r="A27" s="487"/>
      <c r="B27" s="498"/>
      <c r="C27" s="71" t="s">
        <v>41</v>
      </c>
      <c r="D27" s="493"/>
      <c r="E27" s="493"/>
      <c r="F27" s="493"/>
      <c r="G27" s="493"/>
    </row>
    <row r="28" spans="1:8" s="4" customFormat="1" ht="33.75" customHeight="1" x14ac:dyDescent="0.25">
      <c r="A28" s="494" t="s">
        <v>49</v>
      </c>
      <c r="B28" s="494"/>
      <c r="C28" s="494"/>
      <c r="D28" s="494"/>
      <c r="E28" s="494"/>
      <c r="F28" s="494"/>
      <c r="G28" s="494"/>
    </row>
    <row r="29" spans="1:8" ht="32.25" customHeight="1" x14ac:dyDescent="0.2">
      <c r="A29" s="495" t="s">
        <v>50</v>
      </c>
      <c r="B29" s="500" t="s">
        <v>51</v>
      </c>
      <c r="C29" s="68"/>
      <c r="D29" s="497" t="str">
        <f>"Nombre de lots traités sur la campagne "&amp;'ANNEXE 4 - FICHE ACTIVITES'!V4&amp;"/"&amp;'ANNEXE 4 - FICHE ACTIVITES'!V4+1</f>
        <v>Nombre de lots traités sur la campagne 0/1</v>
      </c>
      <c r="E29" s="497"/>
      <c r="F29" s="495" t="str">
        <f>"Nombre de lots traités sur la campagne "&amp;'ANNEXE 4 - FICHE ACTIVITES'!V4+1&amp;"/"&amp;'ANNEXE 4 - FICHE ACTIVITES'!V4+2</f>
        <v>Nombre de lots traités sur la campagne 1/2</v>
      </c>
      <c r="G29" s="495"/>
    </row>
    <row r="30" spans="1:8" ht="27" customHeight="1" x14ac:dyDescent="0.2">
      <c r="A30" s="495"/>
      <c r="B30" s="500"/>
      <c r="C30" s="66" t="s">
        <v>52</v>
      </c>
      <c r="D30" s="501"/>
      <c r="E30" s="501"/>
      <c r="F30" s="501"/>
      <c r="G30" s="501"/>
    </row>
    <row r="31" spans="1:8" ht="27" customHeight="1" x14ac:dyDescent="0.2">
      <c r="A31" s="495"/>
      <c r="B31" s="500"/>
      <c r="C31" s="67" t="s">
        <v>53</v>
      </c>
      <c r="D31" s="501"/>
      <c r="E31" s="501"/>
      <c r="F31" s="501"/>
      <c r="G31" s="501"/>
    </row>
    <row r="32" spans="1:8" ht="27" customHeight="1" x14ac:dyDescent="0.2">
      <c r="A32" s="495"/>
      <c r="B32" s="500"/>
      <c r="C32" s="72" t="s">
        <v>54</v>
      </c>
      <c r="D32" s="501"/>
      <c r="E32" s="501"/>
      <c r="F32" s="501"/>
      <c r="G32" s="501"/>
    </row>
    <row r="33" spans="1:7" ht="27" customHeight="1" x14ac:dyDescent="0.2">
      <c r="A33" s="495"/>
      <c r="B33" s="500"/>
      <c r="C33" s="67" t="s">
        <v>41</v>
      </c>
      <c r="D33" s="501"/>
      <c r="E33" s="501"/>
      <c r="F33" s="501"/>
      <c r="G33" s="501"/>
    </row>
    <row r="34" spans="1:7" ht="20.100000000000001" customHeight="1" x14ac:dyDescent="0.2">
      <c r="A34" s="487" t="s">
        <v>55</v>
      </c>
      <c r="B34" s="502" t="s">
        <v>56</v>
      </c>
      <c r="C34" s="502"/>
      <c r="D34" s="487" t="s">
        <v>57</v>
      </c>
      <c r="E34" s="487"/>
      <c r="F34" s="487" t="s">
        <v>58</v>
      </c>
      <c r="G34" s="487"/>
    </row>
    <row r="35" spans="1:7" ht="17.100000000000001" customHeight="1" x14ac:dyDescent="0.2">
      <c r="A35" s="487"/>
      <c r="B35" s="502"/>
      <c r="C35" s="502"/>
      <c r="D35" s="503"/>
      <c r="E35" s="503"/>
      <c r="F35" s="503"/>
      <c r="G35" s="503"/>
    </row>
    <row r="36" spans="1:7" ht="17.100000000000001" customHeight="1" x14ac:dyDescent="0.2">
      <c r="A36" s="487"/>
      <c r="B36" s="502"/>
      <c r="C36" s="502"/>
      <c r="D36" s="503"/>
      <c r="E36" s="503"/>
      <c r="F36" s="503"/>
      <c r="G36" s="503"/>
    </row>
    <row r="37" spans="1:7" ht="17.100000000000001" customHeight="1" x14ac:dyDescent="0.2">
      <c r="A37" s="487"/>
      <c r="B37" s="502"/>
      <c r="C37" s="502"/>
      <c r="D37" s="503"/>
      <c r="E37" s="503"/>
      <c r="F37" s="503"/>
      <c r="G37" s="503"/>
    </row>
    <row r="38" spans="1:7" ht="3.75" customHeight="1" x14ac:dyDescent="0.2">
      <c r="A38" s="487"/>
      <c r="B38" s="502"/>
      <c r="C38" s="502"/>
      <c r="D38" s="503"/>
      <c r="E38" s="503"/>
      <c r="F38" s="503"/>
      <c r="G38" s="503"/>
    </row>
    <row r="39" spans="1:7" ht="16.5" hidden="1" customHeight="1" x14ac:dyDescent="0.2">
      <c r="A39" s="487"/>
      <c r="B39" s="502"/>
      <c r="C39" s="502"/>
      <c r="D39" s="503"/>
      <c r="E39" s="503"/>
      <c r="F39" s="503"/>
      <c r="G39" s="503"/>
    </row>
    <row r="40" spans="1:7" ht="39" customHeight="1" x14ac:dyDescent="0.2">
      <c r="A40" s="487" t="s">
        <v>59</v>
      </c>
      <c r="B40" s="488" t="str">
        <f>"Résultat des transactions (opérations dénouées et opérations en cours) sur les MAT (montant des gains et pertes réalisées sur le MAT, et si possible en distinguant le résultat en fonction de la récolte "&amp;'ANNEXE 4 - FICHE ACTIVITES'!V4&amp;" et "&amp;'ANNEXE 4 - FICHE ACTIVITES'!V4+1</f>
        <v>Résultat des transactions (opérations dénouées et opérations en cours) sur les MAT (montant des gains et pertes réalisées sur le MAT, et si possible en distinguant le résultat en fonction de la récolte 0 et 1</v>
      </c>
      <c r="C40" s="73"/>
      <c r="D40" s="74" t="s">
        <v>60</v>
      </c>
      <c r="E40" s="75" t="s">
        <v>61</v>
      </c>
      <c r="F40" s="75" t="s">
        <v>62</v>
      </c>
      <c r="G40" s="76" t="s">
        <v>63</v>
      </c>
    </row>
    <row r="41" spans="1:7" ht="29.25" customHeight="1" x14ac:dyDescent="0.2">
      <c r="A41" s="487"/>
      <c r="B41" s="488"/>
      <c r="C41" s="77" t="s">
        <v>64</v>
      </c>
      <c r="D41" s="64"/>
      <c r="E41" s="64"/>
      <c r="F41" s="501"/>
      <c r="G41" s="501"/>
    </row>
    <row r="42" spans="1:7" ht="29.25" customHeight="1" x14ac:dyDescent="0.2">
      <c r="A42" s="487"/>
      <c r="B42" s="488"/>
      <c r="C42" s="78" t="str">
        <f>"dont récolte "&amp;'ANNEXE 4 - FICHE ACTIVITES'!V4</f>
        <v>dont récolte 0</v>
      </c>
      <c r="D42" s="64"/>
      <c r="E42" s="64"/>
      <c r="F42" s="501"/>
      <c r="G42" s="501"/>
    </row>
    <row r="43" spans="1:7" ht="29.25" customHeight="1" x14ac:dyDescent="0.2">
      <c r="A43" s="487"/>
      <c r="B43" s="488"/>
      <c r="C43" s="78" t="str">
        <f>"dont récolte "&amp;'ANNEXE 4 - FICHE ACTIVITES'!V4+1</f>
        <v>dont récolte 1</v>
      </c>
      <c r="D43" s="64"/>
      <c r="E43" s="64"/>
      <c r="F43" s="501"/>
      <c r="G43" s="501"/>
    </row>
    <row r="44" spans="1:7" ht="20.100000000000001" customHeight="1" x14ac:dyDescent="0.2">
      <c r="A44" s="487" t="s">
        <v>65</v>
      </c>
      <c r="B44" s="504" t="s">
        <v>66</v>
      </c>
      <c r="C44" s="504"/>
      <c r="D44" s="505" t="s">
        <v>67</v>
      </c>
      <c r="E44" s="505"/>
      <c r="F44" s="505" t="s">
        <v>68</v>
      </c>
      <c r="G44" s="505"/>
    </row>
    <row r="45" spans="1:7" ht="30.75" customHeight="1" x14ac:dyDescent="0.2">
      <c r="A45" s="487"/>
      <c r="B45" s="504"/>
      <c r="C45" s="504"/>
      <c r="D45" s="79" t="s">
        <v>69</v>
      </c>
      <c r="E45" s="64"/>
      <c r="F45" s="503"/>
      <c r="G45" s="503"/>
    </row>
    <row r="46" spans="1:7" ht="30.75" customHeight="1" x14ac:dyDescent="0.2">
      <c r="A46" s="487"/>
      <c r="B46" s="504"/>
      <c r="C46" s="504"/>
      <c r="D46" s="79" t="s">
        <v>70</v>
      </c>
      <c r="E46" s="64"/>
      <c r="F46" s="503"/>
      <c r="G46" s="503"/>
    </row>
    <row r="47" spans="1:7" ht="30.75" customHeight="1" x14ac:dyDescent="0.2">
      <c r="A47" s="487"/>
      <c r="B47" s="504"/>
      <c r="C47" s="504"/>
      <c r="D47" s="79" t="s">
        <v>71</v>
      </c>
      <c r="E47" s="64"/>
      <c r="F47" s="503"/>
      <c r="G47" s="503"/>
    </row>
    <row r="48" spans="1:7" ht="20.100000000000001" customHeight="1" x14ac:dyDescent="0.2">
      <c r="A48" s="487" t="s">
        <v>72</v>
      </c>
      <c r="B48" s="502" t="s">
        <v>73</v>
      </c>
      <c r="C48" s="502"/>
      <c r="D48" s="487" t="s">
        <v>32</v>
      </c>
      <c r="E48" s="487"/>
      <c r="F48" s="487" t="s">
        <v>74</v>
      </c>
      <c r="G48" s="487"/>
    </row>
    <row r="49" spans="1:7" ht="17.100000000000001" customHeight="1" x14ac:dyDescent="0.2">
      <c r="A49" s="487"/>
      <c r="B49" s="502"/>
      <c r="C49" s="502"/>
      <c r="D49" s="503"/>
      <c r="E49" s="503"/>
      <c r="F49" s="503"/>
      <c r="G49" s="503"/>
    </row>
    <row r="50" spans="1:7" ht="17.100000000000001" customHeight="1" x14ac:dyDescent="0.2">
      <c r="A50" s="487"/>
      <c r="B50" s="502"/>
      <c r="C50" s="502"/>
      <c r="D50" s="503"/>
      <c r="E50" s="503"/>
      <c r="F50" s="503"/>
      <c r="G50" s="503"/>
    </row>
    <row r="51" spans="1:7" ht="16.5" customHeight="1" x14ac:dyDescent="0.2">
      <c r="A51" s="487"/>
      <c r="B51" s="502"/>
      <c r="C51" s="502"/>
      <c r="D51" s="503"/>
      <c r="E51" s="503"/>
      <c r="F51" s="503"/>
      <c r="G51" s="503"/>
    </row>
    <row r="52" spans="1:7" ht="20.100000000000001" customHeight="1" x14ac:dyDescent="0.2">
      <c r="A52" s="487" t="s">
        <v>75</v>
      </c>
      <c r="B52" s="502" t="s">
        <v>76</v>
      </c>
      <c r="C52" s="502"/>
      <c r="D52" s="487" t="s">
        <v>32</v>
      </c>
      <c r="E52" s="487"/>
      <c r="F52" s="487" t="s">
        <v>74</v>
      </c>
      <c r="G52" s="487"/>
    </row>
    <row r="53" spans="1:7" ht="17.100000000000001" customHeight="1" x14ac:dyDescent="0.2">
      <c r="A53" s="487"/>
      <c r="B53" s="502"/>
      <c r="C53" s="502"/>
      <c r="D53" s="503"/>
      <c r="E53" s="503"/>
      <c r="F53" s="503"/>
      <c r="G53" s="503"/>
    </row>
    <row r="54" spans="1:7" ht="17.100000000000001" customHeight="1" x14ac:dyDescent="0.2">
      <c r="A54" s="487"/>
      <c r="B54" s="502"/>
      <c r="C54" s="502"/>
      <c r="D54" s="503"/>
      <c r="E54" s="503"/>
      <c r="F54" s="503"/>
      <c r="G54" s="503"/>
    </row>
    <row r="55" spans="1:7" ht="21.75" customHeight="1" x14ac:dyDescent="0.2">
      <c r="A55" s="487"/>
      <c r="B55" s="502"/>
      <c r="C55" s="502"/>
      <c r="D55" s="503"/>
      <c r="E55" s="503"/>
      <c r="F55" s="503"/>
      <c r="G55" s="503"/>
    </row>
    <row r="56" spans="1:7" ht="20.100000000000001" customHeight="1" x14ac:dyDescent="0.2">
      <c r="A56" s="487" t="s">
        <v>77</v>
      </c>
      <c r="B56" s="504" t="s">
        <v>78</v>
      </c>
      <c r="C56" s="504"/>
      <c r="D56" s="487" t="s">
        <v>32</v>
      </c>
      <c r="E56" s="487"/>
      <c r="F56" s="487" t="s">
        <v>74</v>
      </c>
      <c r="G56" s="487"/>
    </row>
    <row r="57" spans="1:7" ht="42" customHeight="1" x14ac:dyDescent="0.2">
      <c r="A57" s="487"/>
      <c r="B57" s="504"/>
      <c r="C57" s="504"/>
      <c r="D57" s="503"/>
      <c r="E57" s="503"/>
      <c r="F57" s="503"/>
      <c r="G57" s="503"/>
    </row>
    <row r="58" spans="1:7" s="4" customFormat="1" ht="33.75" customHeight="1" x14ac:dyDescent="0.25">
      <c r="A58" s="494" t="s">
        <v>79</v>
      </c>
      <c r="B58" s="494"/>
      <c r="C58" s="494"/>
      <c r="D58" s="494"/>
      <c r="E58" s="494"/>
      <c r="F58" s="494"/>
      <c r="G58" s="494"/>
    </row>
    <row r="59" spans="1:7" ht="38.25" customHeight="1" x14ac:dyDescent="0.2">
      <c r="A59" s="59" t="s">
        <v>80</v>
      </c>
      <c r="B59" s="502" t="str">
        <f>"Existe-t-il des procédures écrites (cadre de gestion) concernant la gestion des risques potentiels liés au MATIF ? (le cas échéant, le transmettre au Service Territorial FranceAgriMer avec la demande d’aval "&amp;'ANNEXE 4 - FICHE ACTIVITES'!V4+2&amp;"-"&amp;'ANNEXE 4 - FICHE ACTIVITES'!V4+3&amp;")"</f>
        <v>Existe-t-il des procédures écrites (cadre de gestion) concernant la gestion des risques potentiels liés au MATIF ? (le cas échéant, le transmettre au Service Territorial FranceAgriMer avec la demande d’aval 2-3)</v>
      </c>
      <c r="C59" s="502"/>
      <c r="D59" s="502"/>
      <c r="E59" s="502"/>
      <c r="F59" s="502"/>
      <c r="G59" s="502"/>
    </row>
    <row r="60" spans="1:7" ht="38.25" customHeight="1" x14ac:dyDescent="0.2">
      <c r="A60" s="59" t="s">
        <v>81</v>
      </c>
      <c r="B60" s="502" t="s">
        <v>82</v>
      </c>
      <c r="C60" s="502"/>
      <c r="D60" s="502"/>
      <c r="E60" s="502"/>
      <c r="F60" s="502"/>
      <c r="G60" s="502"/>
    </row>
  </sheetData>
  <mergeCells count="99">
    <mergeCell ref="A58:G58"/>
    <mergeCell ref="B59:G59"/>
    <mergeCell ref="B60:G60"/>
    <mergeCell ref="A56:A57"/>
    <mergeCell ref="B56:C57"/>
    <mergeCell ref="D56:E56"/>
    <mergeCell ref="F56:G56"/>
    <mergeCell ref="D57:E57"/>
    <mergeCell ref="F57:G57"/>
    <mergeCell ref="A52:A55"/>
    <mergeCell ref="B52:C55"/>
    <mergeCell ref="D52:E52"/>
    <mergeCell ref="F52:G52"/>
    <mergeCell ref="D53:E55"/>
    <mergeCell ref="F53:G55"/>
    <mergeCell ref="A48:A51"/>
    <mergeCell ref="B48:C51"/>
    <mergeCell ref="D48:E48"/>
    <mergeCell ref="F48:G48"/>
    <mergeCell ref="D49:E51"/>
    <mergeCell ref="F49:G51"/>
    <mergeCell ref="A40:A43"/>
    <mergeCell ref="B40:B43"/>
    <mergeCell ref="F41:F43"/>
    <mergeCell ref="G41:G43"/>
    <mergeCell ref="A44:A47"/>
    <mergeCell ref="B44:C47"/>
    <mergeCell ref="D44:E44"/>
    <mergeCell ref="F44:G44"/>
    <mergeCell ref="F45:G47"/>
    <mergeCell ref="A34:A39"/>
    <mergeCell ref="B34:C39"/>
    <mergeCell ref="D34:E34"/>
    <mergeCell ref="F34:G34"/>
    <mergeCell ref="D35:E39"/>
    <mergeCell ref="F35:G39"/>
    <mergeCell ref="D27:E27"/>
    <mergeCell ref="F27:G27"/>
    <mergeCell ref="A28:G28"/>
    <mergeCell ref="A29:A33"/>
    <mergeCell ref="B29:B33"/>
    <mergeCell ref="D29:E29"/>
    <mergeCell ref="F29:G29"/>
    <mergeCell ref="D30:E30"/>
    <mergeCell ref="F30:G30"/>
    <mergeCell ref="D31:E31"/>
    <mergeCell ref="F31:G31"/>
    <mergeCell ref="D32:E32"/>
    <mergeCell ref="F32:G32"/>
    <mergeCell ref="D33:E33"/>
    <mergeCell ref="F33:G33"/>
    <mergeCell ref="D20:E20"/>
    <mergeCell ref="F20:G20"/>
    <mergeCell ref="A21:A27"/>
    <mergeCell ref="B21:B27"/>
    <mergeCell ref="D21:E21"/>
    <mergeCell ref="F21:G21"/>
    <mergeCell ref="D22:E22"/>
    <mergeCell ref="F22:G22"/>
    <mergeCell ref="D23:E23"/>
    <mergeCell ref="F23:G23"/>
    <mergeCell ref="D24:E24"/>
    <mergeCell ref="F24:G24"/>
    <mergeCell ref="D25:E25"/>
    <mergeCell ref="F25:G25"/>
    <mergeCell ref="D26:E26"/>
    <mergeCell ref="F26:G26"/>
    <mergeCell ref="F12:G12"/>
    <mergeCell ref="D13:E13"/>
    <mergeCell ref="F13:G13"/>
    <mergeCell ref="A14:G14"/>
    <mergeCell ref="A15:A20"/>
    <mergeCell ref="B15:B20"/>
    <mergeCell ref="D15:E15"/>
    <mergeCell ref="F15:G15"/>
    <mergeCell ref="D16:E16"/>
    <mergeCell ref="F16:G16"/>
    <mergeCell ref="D17:E17"/>
    <mergeCell ref="F17:G17"/>
    <mergeCell ref="D18:E18"/>
    <mergeCell ref="F18:G18"/>
    <mergeCell ref="D19:E19"/>
    <mergeCell ref="F19:G19"/>
    <mergeCell ref="A1:G1"/>
    <mergeCell ref="B4:C4"/>
    <mergeCell ref="E4:F4"/>
    <mergeCell ref="A6:G6"/>
    <mergeCell ref="A8:A13"/>
    <mergeCell ref="B8:B13"/>
    <mergeCell ref="C8:C9"/>
    <mergeCell ref="D8:E8"/>
    <mergeCell ref="F8:G8"/>
    <mergeCell ref="D9:E9"/>
    <mergeCell ref="F9:G9"/>
    <mergeCell ref="D10:E10"/>
    <mergeCell ref="F10:G10"/>
    <mergeCell ref="D11:E11"/>
    <mergeCell ref="F11:G11"/>
    <mergeCell ref="D12:E12"/>
  </mergeCells>
  <pageMargins left="0.39374999999999999" right="0.39374999999999999" top="0.27569444444444446" bottom="0.2361111111111111" header="0.15763888888888888" footer="0.2361111111111111"/>
  <pageSetup paperSize="9" scale="50" firstPageNumber="0" orientation="portrait" horizontalDpi="300" verticalDpi="300" r:id="rId1"/>
  <headerFooter alignWithMargins="0">
    <oddHeader>&amp;C&amp;"Tahoma,Gras"&amp;12&amp;UANNEXE 3</oddHeader>
    <oddFooter>&amp;C&amp;A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AB36"/>
  <sheetViews>
    <sheetView workbookViewId="0">
      <selection activeCell="E2" sqref="E2:N2"/>
    </sheetView>
  </sheetViews>
  <sheetFormatPr baseColWidth="10" defaultColWidth="11.42578125" defaultRowHeight="12.75" x14ac:dyDescent="0.2"/>
  <cols>
    <col min="1" max="1" width="18.7109375" style="80" customWidth="1"/>
    <col min="2" max="5" width="11.42578125" style="80"/>
    <col min="6" max="6" width="13.140625" style="80" customWidth="1"/>
    <col min="7" max="9" width="11.42578125" style="80"/>
    <col min="10" max="10" width="5.85546875" style="80" customWidth="1"/>
    <col min="11" max="13" width="11.42578125" style="80"/>
    <col min="14" max="14" width="13" style="80" customWidth="1"/>
    <col min="15" max="15" width="9.7109375" style="80" customWidth="1"/>
    <col min="16" max="16" width="10" style="80" customWidth="1"/>
    <col min="17" max="17" width="9.140625" style="80" customWidth="1"/>
    <col min="18" max="18" width="9.7109375" style="80" customWidth="1"/>
    <col min="19" max="22" width="11.42578125" style="80"/>
    <col min="23" max="23" width="14.28515625" style="80" customWidth="1"/>
    <col min="24" max="24" width="11.42578125" style="80"/>
    <col min="25" max="25" width="14.140625" style="80" customWidth="1"/>
    <col min="26" max="26" width="11.42578125" style="80"/>
    <col min="27" max="27" width="16.28515625" style="80" customWidth="1"/>
    <col min="28" max="16384" width="11.42578125" style="80"/>
  </cols>
  <sheetData>
    <row r="1" spans="1:28" ht="18" x14ac:dyDescent="0.2">
      <c r="A1" s="509" t="s">
        <v>83</v>
      </c>
      <c r="B1" s="509"/>
      <c r="C1" s="509"/>
      <c r="D1" s="509"/>
      <c r="E1" s="509"/>
      <c r="F1" s="509"/>
      <c r="G1" s="509"/>
      <c r="H1" s="509"/>
      <c r="I1" s="509"/>
      <c r="J1" s="509"/>
      <c r="K1" s="509"/>
      <c r="L1" s="509"/>
      <c r="M1" s="509"/>
      <c r="N1" s="509"/>
      <c r="O1" s="509"/>
      <c r="P1" s="509"/>
      <c r="Q1" s="509"/>
      <c r="R1" s="509"/>
    </row>
    <row r="2" spans="1:28" s="87" customFormat="1" ht="19.5" customHeight="1" x14ac:dyDescent="0.2">
      <c r="A2" s="81" t="s">
        <v>84</v>
      </c>
      <c r="B2" s="82"/>
      <c r="C2" s="83"/>
      <c r="D2" s="83"/>
      <c r="E2" s="514" t="s">
        <v>345</v>
      </c>
      <c r="F2" s="514"/>
      <c r="G2" s="514"/>
      <c r="H2" s="514"/>
      <c r="I2" s="514"/>
      <c r="J2" s="514"/>
      <c r="K2" s="514"/>
      <c r="L2" s="514"/>
      <c r="M2" s="514"/>
      <c r="N2" s="514"/>
      <c r="O2" s="86"/>
      <c r="Q2" s="88"/>
      <c r="R2" s="89"/>
      <c r="S2" s="89"/>
      <c r="U2" s="84"/>
      <c r="V2" s="90"/>
      <c r="W2" s="90"/>
      <c r="X2" s="85"/>
      <c r="Y2" s="91"/>
      <c r="Z2" s="92"/>
      <c r="AA2" s="92"/>
    </row>
    <row r="3" spans="1:28" s="93" customFormat="1" ht="39.75" customHeight="1" x14ac:dyDescent="0.2">
      <c r="B3" s="510" t="s">
        <v>85</v>
      </c>
      <c r="C3" s="510"/>
      <c r="D3" s="510"/>
      <c r="E3" s="510"/>
      <c r="F3" s="510"/>
      <c r="G3" s="510"/>
      <c r="H3" s="510"/>
      <c r="I3" s="510"/>
      <c r="J3" s="510"/>
      <c r="K3" s="510" t="s">
        <v>86</v>
      </c>
      <c r="L3" s="510"/>
      <c r="M3" s="510"/>
      <c r="N3" s="94" t="s">
        <v>87</v>
      </c>
      <c r="O3" s="511" t="s">
        <v>88</v>
      </c>
      <c r="P3" s="511"/>
      <c r="Q3" s="511"/>
      <c r="R3" s="511"/>
      <c r="T3" s="80"/>
      <c r="U3" s="96"/>
      <c r="V3" s="96"/>
      <c r="W3" s="97"/>
      <c r="X3" s="98"/>
      <c r="Y3" s="99"/>
      <c r="Z3" s="99"/>
      <c r="AA3" s="99"/>
      <c r="AB3" s="80"/>
    </row>
    <row r="4" spans="1:28" s="93" customFormat="1" ht="38.25" customHeight="1" x14ac:dyDescent="0.2">
      <c r="A4" s="100"/>
      <c r="B4" s="101" t="s">
        <v>89</v>
      </c>
      <c r="C4" s="101" t="s">
        <v>90</v>
      </c>
      <c r="D4" s="101" t="s">
        <v>91</v>
      </c>
      <c r="E4" s="101" t="s">
        <v>92</v>
      </c>
      <c r="F4" s="101" t="s">
        <v>93</v>
      </c>
      <c r="G4" s="101" t="s">
        <v>94</v>
      </c>
      <c r="H4" s="101" t="s">
        <v>95</v>
      </c>
      <c r="I4" s="101" t="s">
        <v>96</v>
      </c>
      <c r="J4" s="101" t="s">
        <v>97</v>
      </c>
      <c r="K4" s="102" t="s">
        <v>98</v>
      </c>
      <c r="L4" s="102" t="s">
        <v>99</v>
      </c>
      <c r="M4" s="102" t="s">
        <v>100</v>
      </c>
      <c r="N4" s="103" t="s">
        <v>101</v>
      </c>
      <c r="O4" s="102" t="s">
        <v>102</v>
      </c>
      <c r="P4" s="102" t="s">
        <v>103</v>
      </c>
      <c r="Q4" s="102" t="s">
        <v>104</v>
      </c>
      <c r="R4" s="104" t="s">
        <v>105</v>
      </c>
      <c r="T4" s="105" t="s">
        <v>321</v>
      </c>
      <c r="U4" s="80"/>
      <c r="V4" s="106">
        <f>E1_11</f>
        <v>0</v>
      </c>
      <c r="W4" s="22" t="s">
        <v>327</v>
      </c>
      <c r="X4" s="107"/>
      <c r="Y4" s="107"/>
      <c r="Z4" s="107"/>
      <c r="AA4" s="80"/>
      <c r="AB4" s="80"/>
    </row>
    <row r="5" spans="1:28" ht="13.5" customHeight="1" x14ac:dyDescent="0.2">
      <c r="A5" s="512" t="s">
        <v>107</v>
      </c>
      <c r="B5" s="512"/>
      <c r="C5" s="512"/>
      <c r="D5" s="512"/>
      <c r="E5" s="512"/>
      <c r="F5" s="512"/>
      <c r="G5" s="512"/>
      <c r="H5" s="512"/>
      <c r="I5" s="512"/>
      <c r="J5" s="512"/>
      <c r="K5" s="512"/>
      <c r="L5" s="512"/>
      <c r="M5" s="512"/>
      <c r="N5" s="512"/>
      <c r="O5" s="512"/>
      <c r="P5" s="512"/>
      <c r="Q5" s="512"/>
      <c r="R5" s="512"/>
      <c r="T5" s="108" t="s">
        <v>108</v>
      </c>
      <c r="V5" s="513">
        <f>E1_13</f>
        <v>0</v>
      </c>
      <c r="W5" s="513"/>
      <c r="X5" s="513"/>
      <c r="Y5" s="513"/>
      <c r="Z5" s="513"/>
      <c r="AA5" s="22" t="s">
        <v>327</v>
      </c>
    </row>
    <row r="6" spans="1:28" ht="15.75" x14ac:dyDescent="0.25">
      <c r="A6" s="109" t="s">
        <v>109</v>
      </c>
      <c r="B6" s="110"/>
      <c r="C6" s="110"/>
      <c r="D6" s="110"/>
      <c r="E6" s="110"/>
      <c r="F6" s="110"/>
      <c r="G6" s="110"/>
      <c r="H6" s="111">
        <f>S7_F1-(S7_A1+S7_B1+S7_C1-S7_D1-S7_E1)</f>
        <v>0</v>
      </c>
      <c r="I6" s="111">
        <f>S7_A1+S7_B1</f>
        <v>0</v>
      </c>
      <c r="J6" s="112">
        <f t="shared" ref="J6:J24" si="0">IF(I6=0,0,(H6*100)/I6)</f>
        <v>0</v>
      </c>
      <c r="K6" s="113"/>
      <c r="L6" s="114"/>
      <c r="M6" s="115"/>
      <c r="N6" s="116"/>
      <c r="O6" s="117">
        <f>IF(S7_B1=0,0,(S8_A1+S10_1)/S7_B1)</f>
        <v>0</v>
      </c>
      <c r="P6" s="118">
        <f>IF(S7_D1=0,0,S8_B1/S7_D1)</f>
        <v>0</v>
      </c>
      <c r="Q6" s="118">
        <f t="shared" ref="Q6:Q23" si="1">P6-O6</f>
        <v>0</v>
      </c>
      <c r="R6" s="118">
        <f>IF(S7_F1=0,0,SUM(S8_C1/S7_F1))</f>
        <v>0</v>
      </c>
      <c r="T6" s="119" t="s">
        <v>110</v>
      </c>
      <c r="V6" s="506">
        <f>E1_15</f>
        <v>0</v>
      </c>
      <c r="W6" s="506"/>
      <c r="X6" s="120" t="s">
        <v>111</v>
      </c>
      <c r="Y6" s="121"/>
      <c r="Z6" s="122">
        <f>E1_MOIS</f>
        <v>0</v>
      </c>
      <c r="AA6" s="22" t="s">
        <v>327</v>
      </c>
    </row>
    <row r="7" spans="1:28" ht="15" x14ac:dyDescent="0.25">
      <c r="A7" s="123" t="s">
        <v>112</v>
      </c>
      <c r="B7" s="124"/>
      <c r="C7" s="124"/>
      <c r="D7" s="124"/>
      <c r="E7" s="124"/>
      <c r="F7" s="124"/>
      <c r="G7" s="124"/>
      <c r="H7" s="125">
        <f>S7_F2-(S7_A2+S7_B2+S7_C2-S7_D2-S7_E2)</f>
        <v>0</v>
      </c>
      <c r="I7" s="125">
        <f>S7_A2+S7_B2</f>
        <v>0</v>
      </c>
      <c r="J7" s="126">
        <f t="shared" si="0"/>
        <v>0</v>
      </c>
      <c r="K7" s="127"/>
      <c r="L7" s="128"/>
      <c r="M7" s="129"/>
      <c r="N7" s="110"/>
      <c r="O7" s="117">
        <f>IF(S7_B2=0,0,(S8_A2+S10_2)/S7_B2)</f>
        <v>0</v>
      </c>
      <c r="P7" s="118">
        <f>IF(S7_D2=0,0,S8_B2/S7_D2)</f>
        <v>0</v>
      </c>
      <c r="Q7" s="118">
        <f t="shared" si="1"/>
        <v>0</v>
      </c>
      <c r="R7" s="118">
        <f>IF(S7_F2=0,0,SUM(S8_C2/S7_F2))</f>
        <v>0</v>
      </c>
      <c r="V7" s="507" t="s">
        <v>327</v>
      </c>
      <c r="W7" s="507"/>
    </row>
    <row r="8" spans="1:28" ht="15" x14ac:dyDescent="0.25">
      <c r="A8" s="123" t="s">
        <v>113</v>
      </c>
      <c r="B8" s="124"/>
      <c r="C8" s="124"/>
      <c r="D8" s="124"/>
      <c r="E8" s="124"/>
      <c r="F8" s="124"/>
      <c r="G8" s="124"/>
      <c r="H8" s="125">
        <f>S7_F2A-(S7_A2A+S7_B2A+S7_C2A-S7_D2A-S7_E2A)</f>
        <v>0</v>
      </c>
      <c r="I8" s="125">
        <f>S7_A2A+S7_B2A</f>
        <v>0</v>
      </c>
      <c r="J8" s="126">
        <f t="shared" si="0"/>
        <v>0</v>
      </c>
      <c r="K8" s="127"/>
      <c r="L8" s="128"/>
      <c r="M8" s="129"/>
      <c r="N8" s="110"/>
      <c r="O8" s="117">
        <f>IF(S7_B2A=0,0,(S8_A2A+S10_2A)/S7_B2A)</f>
        <v>0</v>
      </c>
      <c r="P8" s="118">
        <f>IF(S7_D2A=0,0,S8_B2A/S7_D2A)</f>
        <v>0</v>
      </c>
      <c r="Q8" s="118">
        <f t="shared" si="1"/>
        <v>0</v>
      </c>
      <c r="R8" s="118">
        <f>IF(S7_F2A=0,0,SUM(S8_C2A/S7_F2A))</f>
        <v>0</v>
      </c>
    </row>
    <row r="9" spans="1:28" ht="15" x14ac:dyDescent="0.25">
      <c r="A9" s="123" t="s">
        <v>114</v>
      </c>
      <c r="B9" s="124"/>
      <c r="C9" s="124"/>
      <c r="D9" s="124"/>
      <c r="E9" s="124"/>
      <c r="F9" s="124"/>
      <c r="G9" s="124"/>
      <c r="H9" s="125">
        <f>S7_F3-(S7_A3+S7_B3+S7_C3-S7_D3-S7_E3)</f>
        <v>0</v>
      </c>
      <c r="I9" s="125">
        <f>S7_A3+S7_B3</f>
        <v>0</v>
      </c>
      <c r="J9" s="126">
        <f t="shared" si="0"/>
        <v>0</v>
      </c>
      <c r="K9" s="127"/>
      <c r="L9" s="128"/>
      <c r="M9" s="129"/>
      <c r="N9" s="110"/>
      <c r="O9" s="117">
        <f>IF(S7_B3=0,0,(S8_A3+S10_3)/S7_B3)</f>
        <v>0</v>
      </c>
      <c r="P9" s="118">
        <f>IF(S7_D3=0,0,S8_B3/S7_D3)</f>
        <v>0</v>
      </c>
      <c r="Q9" s="118">
        <f t="shared" si="1"/>
        <v>0</v>
      </c>
      <c r="R9" s="118">
        <f>IF(S7_F3=0,0,SUM(S8_C3/S7_F3))</f>
        <v>0</v>
      </c>
    </row>
    <row r="10" spans="1:28" ht="15" x14ac:dyDescent="0.25">
      <c r="A10" s="123" t="s">
        <v>115</v>
      </c>
      <c r="B10" s="124"/>
      <c r="C10" s="124"/>
      <c r="D10" s="124"/>
      <c r="E10" s="124"/>
      <c r="F10" s="124"/>
      <c r="G10" s="124"/>
      <c r="H10" s="125">
        <f>S7_F23-(S7_A23+S7_B23+S7_C23-S7_D23-S7_E23)</f>
        <v>0</v>
      </c>
      <c r="I10" s="125">
        <f>S7_A23+S7_B23</f>
        <v>0</v>
      </c>
      <c r="J10" s="126">
        <f t="shared" si="0"/>
        <v>0</v>
      </c>
      <c r="K10" s="127"/>
      <c r="L10" s="128"/>
      <c r="M10" s="129"/>
      <c r="N10" s="110"/>
      <c r="O10" s="117">
        <f>IF(S7_B23=0,0,(S8_A4+S10_4)/S7_B23)</f>
        <v>0</v>
      </c>
      <c r="P10" s="118">
        <f>IF(S7_D23=0,0,S8_B4/S7_D23)</f>
        <v>0</v>
      </c>
      <c r="Q10" s="118">
        <f t="shared" si="1"/>
        <v>0</v>
      </c>
      <c r="R10" s="118">
        <f>IF(S7_F23=0,0,SUM(S8_C4/S7_F23))</f>
        <v>0</v>
      </c>
      <c r="W10" s="130"/>
      <c r="X10" s="131"/>
      <c r="Y10" s="132" t="s">
        <v>116</v>
      </c>
      <c r="Z10" s="95" t="s">
        <v>117</v>
      </c>
    </row>
    <row r="11" spans="1:28" ht="15" x14ac:dyDescent="0.25">
      <c r="A11" s="123" t="s">
        <v>118</v>
      </c>
      <c r="B11" s="124"/>
      <c r="C11" s="124"/>
      <c r="D11" s="124"/>
      <c r="E11" s="124"/>
      <c r="F11" s="124"/>
      <c r="G11" s="124"/>
      <c r="H11" s="125">
        <f>S7_F4-(S7_A4+S7_B4+S7_C4-S7_D4-S7_E4)</f>
        <v>0</v>
      </c>
      <c r="I11" s="125">
        <f>S7_A4+S7_B4</f>
        <v>0</v>
      </c>
      <c r="J11" s="126">
        <f t="shared" si="0"/>
        <v>0</v>
      </c>
      <c r="K11" s="127"/>
      <c r="L11" s="128"/>
      <c r="M11" s="129"/>
      <c r="N11" s="110"/>
      <c r="O11" s="117">
        <f>IF(S7_B4=0,0,(S8_A23+S10_4A)/S7_B4)</f>
        <v>0</v>
      </c>
      <c r="P11" s="118">
        <f>IF(S7_D4=0,0,S8_B23/S7_D4)</f>
        <v>0</v>
      </c>
      <c r="Q11" s="118">
        <f t="shared" si="1"/>
        <v>0</v>
      </c>
      <c r="R11" s="118">
        <f>IF(S7_F4=0,0,SUM(S8_C23/S7_F4))</f>
        <v>0</v>
      </c>
      <c r="T11" s="133" t="s">
        <v>119</v>
      </c>
      <c r="W11" s="130"/>
      <c r="X11" s="134" t="s">
        <v>120</v>
      </c>
      <c r="Y11" s="135"/>
      <c r="Z11" s="136"/>
    </row>
    <row r="12" spans="1:28" ht="15" x14ac:dyDescent="0.25">
      <c r="A12" s="123" t="s">
        <v>121</v>
      </c>
      <c r="B12" s="124"/>
      <c r="C12" s="124"/>
      <c r="D12" s="124"/>
      <c r="E12" s="124"/>
      <c r="F12" s="124"/>
      <c r="G12" s="124"/>
      <c r="H12" s="125">
        <f>S7_F5-(S7_A5+S7_B5+S7_C5-S7_D5-S7_E5)</f>
        <v>0</v>
      </c>
      <c r="I12" s="125">
        <f>S7_A5+S7_B5</f>
        <v>0</v>
      </c>
      <c r="J12" s="126">
        <f t="shared" si="0"/>
        <v>0</v>
      </c>
      <c r="K12" s="127"/>
      <c r="L12" s="128"/>
      <c r="M12" s="129"/>
      <c r="N12" s="110"/>
      <c r="O12" s="117">
        <f>IF(S7_B5=0,0,(S8_A5+S10_5)/S7_B5)</f>
        <v>0</v>
      </c>
      <c r="P12" s="118">
        <f>IF(S7_D5=0,0,S8_B5/S7_D5)</f>
        <v>0</v>
      </c>
      <c r="Q12" s="118">
        <f t="shared" si="1"/>
        <v>0</v>
      </c>
      <c r="R12" s="118">
        <f>IF(S7_F5=0,0,SUM(S8_C5/S7_F5))</f>
        <v>0</v>
      </c>
      <c r="T12" s="137"/>
      <c r="W12" s="130"/>
      <c r="X12" s="138" t="s">
        <v>122</v>
      </c>
      <c r="Y12" s="106"/>
      <c r="Z12" s="136"/>
    </row>
    <row r="13" spans="1:28" ht="15" x14ac:dyDescent="0.25">
      <c r="A13" s="123" t="s">
        <v>123</v>
      </c>
      <c r="B13" s="124"/>
      <c r="C13" s="124"/>
      <c r="D13" s="124"/>
      <c r="E13" s="124"/>
      <c r="F13" s="124"/>
      <c r="G13" s="124"/>
      <c r="H13" s="125">
        <f>S7_F6-(S7_A6+S7_B6+S7_C6-S7_D6-S7_E6)</f>
        <v>0</v>
      </c>
      <c r="I13" s="125">
        <f>S7_A6+S7_B6</f>
        <v>0</v>
      </c>
      <c r="J13" s="126">
        <f t="shared" si="0"/>
        <v>0</v>
      </c>
      <c r="K13" s="127"/>
      <c r="L13" s="128"/>
      <c r="M13" s="129"/>
      <c r="N13" s="110"/>
      <c r="O13" s="117">
        <f>IF(S7_B6=0,0,(S8_A6+S10_5A)/S7_B6)</f>
        <v>0</v>
      </c>
      <c r="P13" s="118">
        <f>IF(S7_D6=0,0,S8_B6/S7_D6)</f>
        <v>0</v>
      </c>
      <c r="Q13" s="118">
        <f t="shared" si="1"/>
        <v>0</v>
      </c>
      <c r="R13" s="118">
        <f>IF(S7_F6=0,0,SUM(S8_C6/S7_F6))</f>
        <v>0</v>
      </c>
      <c r="T13" s="137"/>
      <c r="W13" s="130"/>
      <c r="X13" s="138" t="s">
        <v>124</v>
      </c>
      <c r="Y13" s="106"/>
      <c r="Z13" s="136"/>
    </row>
    <row r="14" spans="1:28" ht="15" x14ac:dyDescent="0.25">
      <c r="A14" s="123" t="s">
        <v>125</v>
      </c>
      <c r="B14" s="124"/>
      <c r="C14" s="124"/>
      <c r="D14" s="124"/>
      <c r="E14" s="124"/>
      <c r="F14" s="124"/>
      <c r="G14" s="124"/>
      <c r="H14" s="125">
        <f>S7_F6A-(S7_A6A+S7_B6A+S7_C6A-S7_D6A-S7_E6A)</f>
        <v>0</v>
      </c>
      <c r="I14" s="125">
        <f>S7_A6A+S7_B6A</f>
        <v>0</v>
      </c>
      <c r="J14" s="126">
        <f t="shared" si="0"/>
        <v>0</v>
      </c>
      <c r="K14" s="127"/>
      <c r="L14" s="128"/>
      <c r="M14" s="129"/>
      <c r="N14" s="110"/>
      <c r="O14" s="117">
        <f>IF(S7_B6A=0,0,(S8_A6A+S10_5B)/S7_B6A)</f>
        <v>0</v>
      </c>
      <c r="P14" s="118">
        <f>IF(S7_D6A=0,0,S8_B6A/S7_D6A)</f>
        <v>0</v>
      </c>
      <c r="Q14" s="118">
        <f t="shared" si="1"/>
        <v>0</v>
      </c>
      <c r="R14" s="118">
        <f>IF(S7_F6A=0,0,SUM(S8_C6A/S7_F6A))</f>
        <v>0</v>
      </c>
    </row>
    <row r="15" spans="1:28" ht="15" x14ac:dyDescent="0.25">
      <c r="A15" s="123" t="s">
        <v>126</v>
      </c>
      <c r="B15" s="124"/>
      <c r="C15" s="124"/>
      <c r="D15" s="124"/>
      <c r="E15" s="124"/>
      <c r="F15" s="124"/>
      <c r="G15" s="124"/>
      <c r="H15" s="125">
        <f>S7_F7-(S7_A7+S7_B7+S7_C7-S7_D7-S7_E7)</f>
        <v>0</v>
      </c>
      <c r="I15" s="125">
        <f>S7_A7+S7_B7</f>
        <v>0</v>
      </c>
      <c r="J15" s="126">
        <f t="shared" si="0"/>
        <v>0</v>
      </c>
      <c r="K15" s="127"/>
      <c r="L15" s="128"/>
      <c r="M15" s="129"/>
      <c r="N15" s="110"/>
      <c r="O15" s="117">
        <f>IF(S7_B7=0,0,(S8_A7+S10_7)/S7_B7)</f>
        <v>0</v>
      </c>
      <c r="P15" s="118">
        <f>IF(S7_D7=0,0,S8_B7/S7_D7)</f>
        <v>0</v>
      </c>
      <c r="Q15" s="118">
        <f t="shared" si="1"/>
        <v>0</v>
      </c>
      <c r="R15" s="118">
        <f>IF(S7_F7=0,0,SUM(S8_C7/S7_F7))</f>
        <v>0</v>
      </c>
    </row>
    <row r="16" spans="1:28" ht="15" x14ac:dyDescent="0.25">
      <c r="A16" s="123" t="s">
        <v>127</v>
      </c>
      <c r="B16" s="124"/>
      <c r="C16" s="124"/>
      <c r="D16" s="124"/>
      <c r="E16" s="124"/>
      <c r="F16" s="124"/>
      <c r="G16" s="124"/>
      <c r="H16" s="125">
        <f>S7_F8-(S7_A8+S7_B8+S7_C8-S7_D8-S7_E8)</f>
        <v>0</v>
      </c>
      <c r="I16" s="125">
        <f>S7_A8+S7_B8</f>
        <v>0</v>
      </c>
      <c r="J16" s="126">
        <f t="shared" si="0"/>
        <v>0</v>
      </c>
      <c r="K16" s="127"/>
      <c r="L16" s="128"/>
      <c r="M16" s="129"/>
      <c r="N16" s="110"/>
      <c r="O16" s="117">
        <f>IF(S7_B8=0,0,(S8_A8+S10_8)/S7_B8)</f>
        <v>0</v>
      </c>
      <c r="P16" s="118">
        <f>IF(S7_D8=0,0,S8_B8/S7_D8)</f>
        <v>0</v>
      </c>
      <c r="Q16" s="118">
        <f t="shared" si="1"/>
        <v>0</v>
      </c>
      <c r="R16" s="118">
        <f>IF(S7_F8=0,0,SUM(S8_C8/S7_F8))</f>
        <v>0</v>
      </c>
      <c r="T16" s="139" t="s">
        <v>128</v>
      </c>
      <c r="U16" s="107"/>
      <c r="V16" s="121"/>
      <c r="W16" s="121"/>
      <c r="Y16" s="140"/>
      <c r="Z16" s="141"/>
      <c r="AA16" s="141"/>
    </row>
    <row r="17" spans="1:27" ht="15" x14ac:dyDescent="0.25">
      <c r="A17" s="123" t="s">
        <v>129</v>
      </c>
      <c r="B17" s="124"/>
      <c r="C17" s="124"/>
      <c r="D17" s="124"/>
      <c r="E17" s="124"/>
      <c r="F17" s="124"/>
      <c r="G17" s="124"/>
      <c r="H17" s="125">
        <f>S7_F9-(S7_A9+S7_B9+S7_C9-S7_D9-S7_E9)</f>
        <v>0</v>
      </c>
      <c r="I17" s="125">
        <f>S7_A9+S7_B9</f>
        <v>0</v>
      </c>
      <c r="J17" s="126">
        <f t="shared" si="0"/>
        <v>0</v>
      </c>
      <c r="K17" s="127"/>
      <c r="L17" s="128"/>
      <c r="M17" s="129"/>
      <c r="N17" s="110"/>
      <c r="O17" s="117">
        <f>IF(S7_B9=0,0,(S8_A9+S10_9)/S7_B9)</f>
        <v>0</v>
      </c>
      <c r="P17" s="118">
        <f>IF(S7_D9=0,0,S8_B9/S7_D9)</f>
        <v>0</v>
      </c>
      <c r="Q17" s="118">
        <f t="shared" si="1"/>
        <v>0</v>
      </c>
      <c r="R17" s="118">
        <f>IF(S7_F9=0,0,SUM(S8_C9/S7_F9))</f>
        <v>0</v>
      </c>
      <c r="T17" s="142"/>
      <c r="U17" s="143" t="s">
        <v>130</v>
      </c>
      <c r="V17" s="121"/>
      <c r="W17" s="121"/>
      <c r="Y17" s="140"/>
      <c r="Z17" s="141"/>
      <c r="AA17" s="141"/>
    </row>
    <row r="18" spans="1:27" ht="15" x14ac:dyDescent="0.25">
      <c r="A18" s="123" t="s">
        <v>131</v>
      </c>
      <c r="B18" s="124"/>
      <c r="C18" s="124"/>
      <c r="D18" s="124"/>
      <c r="E18" s="124"/>
      <c r="F18" s="124"/>
      <c r="G18" s="124"/>
      <c r="H18" s="125">
        <f>S7_F10-(S7_A10+S7_B10+S7_C10-S7_D10-S7_E10)</f>
        <v>0</v>
      </c>
      <c r="I18" s="125">
        <f>S7_A10+S7_B10</f>
        <v>0</v>
      </c>
      <c r="J18" s="126">
        <f t="shared" si="0"/>
        <v>0</v>
      </c>
      <c r="K18" s="127"/>
      <c r="L18" s="128"/>
      <c r="M18" s="129"/>
      <c r="N18" s="110"/>
      <c r="O18" s="117">
        <f>IF(S7_B10=0,0,(S8_A10+S10_6)/S7_B10)</f>
        <v>0</v>
      </c>
      <c r="P18" s="118">
        <f>IF(S7_D10=0,0,S8_B10/S7_D10)</f>
        <v>0</v>
      </c>
      <c r="Q18" s="118">
        <f t="shared" si="1"/>
        <v>0</v>
      </c>
      <c r="R18" s="118">
        <f>IF(S7_F10=0,0,SUM(S8_C10/S7_F10))</f>
        <v>0</v>
      </c>
      <c r="T18" s="139" t="s">
        <v>132</v>
      </c>
      <c r="U18" s="107"/>
      <c r="V18" s="121"/>
      <c r="W18" s="121"/>
      <c r="Y18" s="140"/>
      <c r="Z18" s="141"/>
      <c r="AA18" s="141"/>
    </row>
    <row r="19" spans="1:27" ht="15" x14ac:dyDescent="0.25">
      <c r="A19" s="123" t="s">
        <v>133</v>
      </c>
      <c r="B19" s="124"/>
      <c r="C19" s="124"/>
      <c r="D19" s="124"/>
      <c r="E19" s="124"/>
      <c r="F19" s="124"/>
      <c r="G19" s="124"/>
      <c r="H19" s="125">
        <f>S7_F11-(S7_A11+S7_B11+S7_C11-S7_D11-S7_E11)</f>
        <v>0</v>
      </c>
      <c r="I19" s="125">
        <f>S7_A11+S7_B11</f>
        <v>0</v>
      </c>
      <c r="J19" s="126">
        <f t="shared" si="0"/>
        <v>0</v>
      </c>
      <c r="K19" s="127"/>
      <c r="L19" s="128"/>
      <c r="M19" s="129"/>
      <c r="N19" s="110"/>
      <c r="O19" s="117">
        <f>IF(S7_B11=0,0,(S8_A11+S10_12)/S7_B11)</f>
        <v>0</v>
      </c>
      <c r="P19" s="118">
        <f>IF(S7_D11=0,0,S8_B11/S7_D11)</f>
        <v>0</v>
      </c>
      <c r="Q19" s="118">
        <f t="shared" si="1"/>
        <v>0</v>
      </c>
      <c r="R19" s="118">
        <f>IF(S7_F11=0,0,SUM(S8_C11/S7_F11))</f>
        <v>0</v>
      </c>
      <c r="T19" s="144" t="s">
        <v>134</v>
      </c>
      <c r="U19" s="107"/>
      <c r="V19" s="121"/>
      <c r="W19" s="121"/>
      <c r="Y19" s="140"/>
      <c r="Z19" s="141"/>
      <c r="AA19" s="141"/>
    </row>
    <row r="20" spans="1:27" ht="15" x14ac:dyDescent="0.25">
      <c r="A20" s="123" t="s">
        <v>135</v>
      </c>
      <c r="B20" s="124"/>
      <c r="C20" s="124"/>
      <c r="D20" s="124"/>
      <c r="E20" s="124"/>
      <c r="F20" s="124"/>
      <c r="G20" s="124"/>
      <c r="H20" s="125">
        <f>S7_F12-(S7_A12+S7_B12+S7_C12-S7_D12-S7_E12)</f>
        <v>0</v>
      </c>
      <c r="I20" s="125">
        <f>S7_A12+S7_B12</f>
        <v>0</v>
      </c>
      <c r="J20" s="126">
        <f t="shared" si="0"/>
        <v>0</v>
      </c>
      <c r="K20" s="127"/>
      <c r="L20" s="128"/>
      <c r="M20" s="129"/>
      <c r="N20" s="110"/>
      <c r="O20" s="117">
        <f>IF(S7_B12=0,0,(S8_A12+S10_11)/S7_B12)</f>
        <v>0</v>
      </c>
      <c r="P20" s="118">
        <f>IF(S7_D12=0,0,S8_B12/S7_D12)</f>
        <v>0</v>
      </c>
      <c r="Q20" s="118">
        <f t="shared" si="1"/>
        <v>0</v>
      </c>
      <c r="R20" s="118">
        <f>IF(S7_F12=0,0,SUM(S8_C12/S7_F12))</f>
        <v>0</v>
      </c>
    </row>
    <row r="21" spans="1:27" ht="15" x14ac:dyDescent="0.25">
      <c r="A21" s="123" t="s">
        <v>136</v>
      </c>
      <c r="B21" s="124"/>
      <c r="C21" s="124"/>
      <c r="D21" s="124"/>
      <c r="E21" s="124"/>
      <c r="F21" s="124"/>
      <c r="G21" s="124"/>
      <c r="H21" s="125">
        <f>S7_F13-(S7_A13+S7_B13+S7_C13-S7_D13-S7_E13)</f>
        <v>0</v>
      </c>
      <c r="I21" s="125">
        <f>S7_A13+S7_B13</f>
        <v>0</v>
      </c>
      <c r="J21" s="126">
        <f t="shared" si="0"/>
        <v>0</v>
      </c>
      <c r="K21" s="127"/>
      <c r="L21" s="128"/>
      <c r="M21" s="129"/>
      <c r="N21" s="110"/>
      <c r="O21" s="117">
        <f>IF(S7_B13=0,0,(S8_A13+S10_10)/S7_B13)</f>
        <v>0</v>
      </c>
      <c r="P21" s="118">
        <f>IF(S7_D13=0,0,S8_B13/S7_D13)</f>
        <v>0</v>
      </c>
      <c r="Q21" s="118">
        <f t="shared" si="1"/>
        <v>0</v>
      </c>
      <c r="R21" s="118">
        <f>IF(S7_F13=0,0,SUM(S8_C13/S7_F13))</f>
        <v>0</v>
      </c>
    </row>
    <row r="22" spans="1:27" ht="15" x14ac:dyDescent="0.25">
      <c r="A22" s="145" t="s">
        <v>137</v>
      </c>
      <c r="B22" s="146"/>
      <c r="C22" s="146"/>
      <c r="D22" s="146"/>
      <c r="E22" s="146"/>
      <c r="F22" s="146"/>
      <c r="G22" s="146"/>
      <c r="H22" s="147">
        <f>S7_F14-(S7_A14+S7_B14+S7_C14-S7_D14-S7_E14)</f>
        <v>0</v>
      </c>
      <c r="I22" s="147">
        <f>S7_A14+S7_B14</f>
        <v>0</v>
      </c>
      <c r="J22" s="148">
        <f t="shared" si="0"/>
        <v>0</v>
      </c>
      <c r="K22" s="149"/>
      <c r="L22" s="150"/>
      <c r="M22" s="151"/>
      <c r="N22" s="110"/>
      <c r="O22" s="152">
        <f>IF(S7_B14=0,0,(S8_A14+S10_18)/S7_B14)</f>
        <v>0</v>
      </c>
      <c r="P22" s="153">
        <f>IF(S7_D14=0,0,S8_B14/S7_D14)</f>
        <v>0</v>
      </c>
      <c r="Q22" s="153">
        <f t="shared" si="1"/>
        <v>0</v>
      </c>
      <c r="R22" s="153">
        <f>IF(S7_F14=0,0,SUM(S8_C14/S7_F14))</f>
        <v>0</v>
      </c>
    </row>
    <row r="23" spans="1:27" ht="15.75" x14ac:dyDescent="0.25">
      <c r="A23" s="154" t="s">
        <v>138</v>
      </c>
      <c r="B23" s="155">
        <f>S7_A1+S7_A2+S7_A2A+S7_A3+S7_A4+S7_A5+S7_A6+S7_A6A+S7_A7+S7_A8+S7_A9+S7_A10+S7_A11+S7_A12+S7_A13+S7_A14+S7_A23</f>
        <v>0</v>
      </c>
      <c r="C23" s="155">
        <f>S7_B1+S7_B2+S7_B2A+S7_B3+S7_B4+S7_B5+S7_B6+S7_B6A+S7_B7+S7_B8+S7_B9+S7_B10+S7_B11+S7_B12+S7_B13+S7_B14+S7_B23</f>
        <v>0</v>
      </c>
      <c r="D23" s="155">
        <f>S7_C1+S7_C2+S7_C2A+S7_C3+S7_C4+S7_C5+S7_C6+S7_C6A+S7_C7+S7_C8+S7_C9+S7_C10+S7_C11+S7_C12+S7_C13+S7_C14+S7_C23</f>
        <v>0</v>
      </c>
      <c r="E23" s="155">
        <f>S7_D1+S7_D2+S7_D2A+S7_D3+S7_D4+S7_D5+S7_D6+S7_D6A+S7_D7+S7_D8+S7_D9+S7_D10+S7_D11+S7_D12+S7_D13+S7_D14+S7_D23</f>
        <v>0</v>
      </c>
      <c r="F23" s="155">
        <f>S7_E1+S7_E2+S7_E2A+S7_E3+S7_E4+S7_E5+S7_E6+S7_E6A+S7_E7+S7_E8+S7_E9+S7_E10+S7_E11+S7_E12+S7_E13+S7_E14+S7_E23</f>
        <v>0</v>
      </c>
      <c r="G23" s="155">
        <f>S7_F1+S7_F2+S7_F2A+S7_F3+S7_F4+S7_F5+S7_F6+S7_F6A+S7_F7+S7_F8+S7_F9+S7_F10+S7_F11+S7_F12+S7_F13+S7_F14+S7_F23</f>
        <v>0</v>
      </c>
      <c r="H23" s="155">
        <f>C_7F-(C_7A+C_7B+C_7C-C_7D-C_7E)</f>
        <v>0</v>
      </c>
      <c r="I23" s="155">
        <f>C_7A+C_7B</f>
        <v>0</v>
      </c>
      <c r="J23" s="156">
        <f t="shared" si="0"/>
        <v>0</v>
      </c>
      <c r="K23" s="157">
        <f>S8_A1+S8_A2+S8_A2A+S8_A3+S8_A4+S8_A5+S8_A6+S8_A6A+S8_A7+S8_A8+S8_A9+S8_A10+S8_A11+S8_A12+S8_A13+S8_A14+S8_A23</f>
        <v>0</v>
      </c>
      <c r="L23" s="158">
        <f>S8_B1+S8_B2+S8_B2A+S8_B3+S8_B4+S8_B5+S8_B6+S8_B6A+S8_B7+S8_B8+S8_B9+S8_B10+S8_B11+S8_B12+S8_B13+S8_B14+S8_B23</f>
        <v>0</v>
      </c>
      <c r="M23" s="159">
        <f>S8_C1+S8_C2+S8_C2A+S8_C3+S8_C4+S8_C5+S8_C6+S8_C6A+S8_C7+S8_C8+S8_C9+S8_C10+S8_C11+S8_C12+S8_C13+S8_C14+S8_C23</f>
        <v>0</v>
      </c>
      <c r="N23" s="159">
        <f>S10_1+S10_2+S10_2A+S10_3+S10_4+S10_4A+S10_5+S10_5A+S10_5B+S10_7+S10_8+S10_9+S10_6+S10_12+S10_11+S10_10+S10_18</f>
        <v>0</v>
      </c>
      <c r="O23" s="160">
        <f>IF(C_7B=0,0,(C_10+C_16)/C_7B)</f>
        <v>0</v>
      </c>
      <c r="P23" s="161">
        <f>IF(C_7D=0,0,C_11/C_7D)</f>
        <v>0</v>
      </c>
      <c r="Q23" s="161">
        <f t="shared" si="1"/>
        <v>0</v>
      </c>
      <c r="R23" s="162">
        <f>IF(C_7F=0,0,SUM(C_12/C_7F))</f>
        <v>0</v>
      </c>
      <c r="U23" s="163"/>
      <c r="V23" s="96"/>
      <c r="W23" s="96"/>
      <c r="X23" s="97"/>
      <c r="Y23" s="98"/>
      <c r="Z23" s="99"/>
      <c r="AA23" s="99"/>
    </row>
    <row r="24" spans="1:27" ht="15" x14ac:dyDescent="0.2">
      <c r="A24" s="164" t="s">
        <v>139</v>
      </c>
      <c r="B24" s="165"/>
      <c r="C24" s="165"/>
      <c r="D24" s="165"/>
      <c r="E24" s="165"/>
      <c r="F24" s="165"/>
      <c r="G24" s="165"/>
      <c r="H24" s="166">
        <f>S7_F15-(S7_A15+S7_B15+S7_C15-S7_D15-S7_E15)</f>
        <v>0</v>
      </c>
      <c r="I24" s="166">
        <f>S7_A15+S7_B15</f>
        <v>0</v>
      </c>
      <c r="J24" s="167">
        <f t="shared" si="0"/>
        <v>0</v>
      </c>
      <c r="K24" s="168"/>
      <c r="L24" s="168"/>
      <c r="M24" s="168"/>
      <c r="N24" s="168"/>
      <c r="O24" s="169"/>
      <c r="P24" s="169"/>
      <c r="Q24" s="169"/>
      <c r="R24" s="169"/>
    </row>
    <row r="25" spans="1:27" ht="15.75" x14ac:dyDescent="0.2">
      <c r="A25" s="508" t="s">
        <v>140</v>
      </c>
      <c r="B25" s="508"/>
      <c r="C25" s="508"/>
      <c r="D25" s="508"/>
      <c r="E25" s="508"/>
      <c r="F25" s="508"/>
      <c r="G25" s="508"/>
      <c r="H25" s="508"/>
      <c r="I25" s="508"/>
      <c r="J25" s="508"/>
      <c r="K25" s="508"/>
      <c r="L25" s="508"/>
      <c r="M25" s="508"/>
      <c r="N25" s="508"/>
      <c r="O25" s="508"/>
      <c r="P25" s="508"/>
      <c r="Q25" s="508"/>
      <c r="R25" s="508"/>
    </row>
    <row r="26" spans="1:27" ht="15" x14ac:dyDescent="0.25">
      <c r="A26" s="109" t="s">
        <v>141</v>
      </c>
      <c r="B26" s="110"/>
      <c r="C26" s="110"/>
      <c r="D26" s="110"/>
      <c r="E26" s="110"/>
      <c r="F26" s="110"/>
      <c r="G26" s="110"/>
      <c r="H26" s="111">
        <f>S7_F16-(S7_A16+S7_B16+S7_C16-S7_D16-S7_E16)</f>
        <v>0</v>
      </c>
      <c r="I26" s="111">
        <f>S7_A16+S7_B16</f>
        <v>0</v>
      </c>
      <c r="J26" s="112">
        <f t="shared" ref="J26:J36" si="2">IF(I26=0,0,(H26*100)/I26)</f>
        <v>0</v>
      </c>
      <c r="K26" s="110"/>
      <c r="L26" s="110"/>
      <c r="M26" s="110"/>
      <c r="N26" s="110"/>
      <c r="O26" s="117">
        <f>IF(S7_B16=0,0,(S8_A15+S10_13)/S7_B16)</f>
        <v>0</v>
      </c>
      <c r="P26" s="118">
        <f>IF(S7_D16=0,0,S8_B15/S7_D16)</f>
        <v>0</v>
      </c>
      <c r="Q26" s="118">
        <f t="shared" ref="Q26:Q34" si="3">P26-O26</f>
        <v>0</v>
      </c>
      <c r="R26" s="118">
        <f>IF(S7_F16=0,0,SUM(S8_C15/S7_F16))</f>
        <v>0</v>
      </c>
    </row>
    <row r="27" spans="1:27" ht="15" x14ac:dyDescent="0.25">
      <c r="A27" s="170" t="s">
        <v>142</v>
      </c>
      <c r="B27" s="124"/>
      <c r="C27" s="124"/>
      <c r="D27" s="124"/>
      <c r="E27" s="124"/>
      <c r="F27" s="124"/>
      <c r="G27" s="124"/>
      <c r="H27" s="125">
        <f>S7_F17-(S7_A17+S7_B17+S7_C17-S7_D17-S7_E17)</f>
        <v>0</v>
      </c>
      <c r="I27" s="125">
        <f>S7_A17+S7_B17</f>
        <v>0</v>
      </c>
      <c r="J27" s="126">
        <f t="shared" si="2"/>
        <v>0</v>
      </c>
      <c r="K27" s="124"/>
      <c r="L27" s="124"/>
      <c r="M27" s="124"/>
      <c r="N27" s="124"/>
      <c r="O27" s="117">
        <f>IF(S7_B17=0,0,(S8_A16+S10_14)/S7_B17)</f>
        <v>0</v>
      </c>
      <c r="P27" s="118">
        <f>IF(S7_D17=0,0,S8_B16/S7_D17)</f>
        <v>0</v>
      </c>
      <c r="Q27" s="118">
        <f t="shared" si="3"/>
        <v>0</v>
      </c>
      <c r="R27" s="118">
        <f>IF(S7_F17=0,0,SUM(S8_C16/S7_F17))</f>
        <v>0</v>
      </c>
    </row>
    <row r="28" spans="1:27" ht="15" x14ac:dyDescent="0.25">
      <c r="A28" s="123" t="s">
        <v>143</v>
      </c>
      <c r="B28" s="124"/>
      <c r="C28" s="124"/>
      <c r="D28" s="124"/>
      <c r="E28" s="124"/>
      <c r="F28" s="124"/>
      <c r="G28" s="124"/>
      <c r="H28" s="125">
        <f>S7_F24-(S7_A24+S7_B24+S7_C24-S7_D24-S7_E24)</f>
        <v>0</v>
      </c>
      <c r="I28" s="125">
        <f>S7_A24+S7_B24</f>
        <v>0</v>
      </c>
      <c r="J28" s="126">
        <f t="shared" si="2"/>
        <v>0</v>
      </c>
      <c r="K28" s="110"/>
      <c r="L28" s="110"/>
      <c r="M28" s="110"/>
      <c r="N28" s="110"/>
      <c r="O28" s="117">
        <f>IF(S7_B24=0,0,(S8_A21+S10_14A)/S7_B24)</f>
        <v>0</v>
      </c>
      <c r="P28" s="118">
        <f>IF(S7_D24=0,0,S8_B21/S7_D24)</f>
        <v>0</v>
      </c>
      <c r="Q28" s="118">
        <f t="shared" si="3"/>
        <v>0</v>
      </c>
      <c r="R28" s="118">
        <f>IF(S7_F24=0,0,SUM(S8_C21/S7_F24))</f>
        <v>0</v>
      </c>
    </row>
    <row r="29" spans="1:27" ht="15" x14ac:dyDescent="0.25">
      <c r="A29" s="170" t="s">
        <v>144</v>
      </c>
      <c r="B29" s="124"/>
      <c r="C29" s="124"/>
      <c r="D29" s="124"/>
      <c r="E29" s="124"/>
      <c r="F29" s="124"/>
      <c r="G29" s="124"/>
      <c r="H29" s="125">
        <f>S7_F18-(S7_A18+S7_B18+S7_C18-S7_D18-S7_E18)</f>
        <v>0</v>
      </c>
      <c r="I29" s="125">
        <f>S7_A18+S7_B18</f>
        <v>0</v>
      </c>
      <c r="J29" s="126">
        <f t="shared" si="2"/>
        <v>0</v>
      </c>
      <c r="K29" s="124"/>
      <c r="L29" s="124"/>
      <c r="M29" s="124"/>
      <c r="N29" s="124"/>
      <c r="O29" s="117">
        <f>IF(S7_B18=0,0,(S8_A17+S10_15)/S7_B18)</f>
        <v>0</v>
      </c>
      <c r="P29" s="118">
        <f>IF(S7_D18=0,0,S8_B17/S7_D18)</f>
        <v>0</v>
      </c>
      <c r="Q29" s="118">
        <f t="shared" si="3"/>
        <v>0</v>
      </c>
      <c r="R29" s="118">
        <f>IF(S7_F18=0,0,SUM(S8_C17/S7_F18))</f>
        <v>0</v>
      </c>
    </row>
    <row r="30" spans="1:27" ht="15" x14ac:dyDescent="0.25">
      <c r="A30" s="171" t="s">
        <v>145</v>
      </c>
      <c r="B30" s="124"/>
      <c r="C30" s="124"/>
      <c r="D30" s="124"/>
      <c r="E30" s="124"/>
      <c r="F30" s="124"/>
      <c r="G30" s="124"/>
      <c r="H30" s="125">
        <f>S7_F25-(S7_A25+S7_B25+S7_C25-S7_D25-S7_E25)</f>
        <v>0</v>
      </c>
      <c r="I30" s="125">
        <f>S7_A25+S7_B25</f>
        <v>0</v>
      </c>
      <c r="J30" s="126">
        <f t="shared" si="2"/>
        <v>0</v>
      </c>
      <c r="K30" s="110"/>
      <c r="L30" s="110"/>
      <c r="M30" s="110"/>
      <c r="N30" s="110"/>
      <c r="O30" s="117">
        <f>IF(S7_B25=0,0,(S8_A22+S10_15A)/S7_B25)</f>
        <v>0</v>
      </c>
      <c r="P30" s="118">
        <f>IF(S7_D25=0,0,S8_B22/S7_D25)</f>
        <v>0</v>
      </c>
      <c r="Q30" s="118">
        <f t="shared" si="3"/>
        <v>0</v>
      </c>
      <c r="R30" s="118">
        <f>IF(S7_F25=0,0,SUM(S8_C22/S7_F25))</f>
        <v>0</v>
      </c>
    </row>
    <row r="31" spans="1:27" ht="15" x14ac:dyDescent="0.25">
      <c r="A31" s="123" t="s">
        <v>146</v>
      </c>
      <c r="B31" s="124"/>
      <c r="C31" s="124"/>
      <c r="D31" s="124"/>
      <c r="E31" s="124"/>
      <c r="F31" s="124"/>
      <c r="G31" s="124"/>
      <c r="H31" s="125">
        <f>S7_F19-(S7_A19+S7_B19+S7_C19-S7_D19-S7_E19)</f>
        <v>0</v>
      </c>
      <c r="I31" s="125">
        <f>S7_A19+S7_B19</f>
        <v>0</v>
      </c>
      <c r="J31" s="126">
        <f t="shared" si="2"/>
        <v>0</v>
      </c>
      <c r="K31" s="124"/>
      <c r="L31" s="124"/>
      <c r="M31" s="124"/>
      <c r="N31" s="110"/>
      <c r="O31" s="117">
        <f>IF(S7_B19=0,0,(S8_A18+S10_16)/S7_B19)</f>
        <v>0</v>
      </c>
      <c r="P31" s="118">
        <f>IF(S7_D19=0,0,S8_B18/S7_D19)</f>
        <v>0</v>
      </c>
      <c r="Q31" s="118">
        <f t="shared" si="3"/>
        <v>0</v>
      </c>
      <c r="R31" s="118">
        <f>IF(S7_F19=0,0,SUM(S8_C18/S7_F19))</f>
        <v>0</v>
      </c>
    </row>
    <row r="32" spans="1:27" ht="15" x14ac:dyDescent="0.25">
      <c r="A32" s="123" t="s">
        <v>147</v>
      </c>
      <c r="B32" s="124"/>
      <c r="C32" s="124"/>
      <c r="D32" s="124"/>
      <c r="E32" s="124"/>
      <c r="F32" s="124"/>
      <c r="G32" s="124"/>
      <c r="H32" s="125">
        <f>S7_F20-(S7_A20+S7_B20+S7_C20-S7_D20-S7_E20)</f>
        <v>0</v>
      </c>
      <c r="I32" s="125">
        <f>S7_A20+S7_B20</f>
        <v>0</v>
      </c>
      <c r="J32" s="126">
        <f t="shared" si="2"/>
        <v>0</v>
      </c>
      <c r="K32" s="110"/>
      <c r="L32" s="110"/>
      <c r="M32" s="110"/>
      <c r="N32" s="110"/>
      <c r="O32" s="117">
        <f>IF(S7_B20=0,0,(S8_A19+S10_17)/S7_B20)</f>
        <v>0</v>
      </c>
      <c r="P32" s="118">
        <f>IF(S7_D20=0,0,S8_B19/S7_D20)</f>
        <v>0</v>
      </c>
      <c r="Q32" s="118">
        <f t="shared" si="3"/>
        <v>0</v>
      </c>
      <c r="R32" s="118">
        <f>IF(S7_F20=0,0,SUM(S8_C19/S7_F20))</f>
        <v>0</v>
      </c>
    </row>
    <row r="33" spans="1:18" ht="15" x14ac:dyDescent="0.25">
      <c r="A33" s="172" t="s">
        <v>148</v>
      </c>
      <c r="B33" s="124"/>
      <c r="C33" s="124"/>
      <c r="D33" s="124"/>
      <c r="E33" s="124"/>
      <c r="F33" s="124"/>
      <c r="G33" s="124"/>
      <c r="H33" s="173">
        <f>S7_F21-(S7_A21+S7_B21+S7_C21-S7_D21-S7_E21)</f>
        <v>0</v>
      </c>
      <c r="I33" s="173">
        <f>S7_A21+S7_B21</f>
        <v>0</v>
      </c>
      <c r="J33" s="174">
        <f t="shared" si="2"/>
        <v>0</v>
      </c>
      <c r="K33" s="124"/>
      <c r="L33" s="124"/>
      <c r="M33" s="124"/>
      <c r="N33" s="124"/>
      <c r="O33" s="175">
        <f>IF(S7_B21=0,0,(S8_A20+S10_18A)/S7_B21)</f>
        <v>0</v>
      </c>
      <c r="P33" s="175">
        <f>IF(S7_D21=0,0,S8_B20/S7_D21)</f>
        <v>0</v>
      </c>
      <c r="Q33" s="175">
        <f t="shared" si="3"/>
        <v>0</v>
      </c>
      <c r="R33" s="175">
        <f>IF(S7_F21=0,0,SUM(S8_C20/S7_F21))</f>
        <v>0</v>
      </c>
    </row>
    <row r="34" spans="1:18" ht="15.75" x14ac:dyDescent="0.25">
      <c r="A34" s="176" t="s">
        <v>149</v>
      </c>
      <c r="B34" s="177">
        <f>S7_A16+S7_A17+S7_A18+S7_A19+S7_A20+S7_A21+S7_A24+S7_A25</f>
        <v>0</v>
      </c>
      <c r="C34" s="177">
        <f>S7_B16+S7_B17+S7_B18+S7_B19+S7_B20+S7_B21+S7_B24+S7_B25</f>
        <v>0</v>
      </c>
      <c r="D34" s="177">
        <f>S7_C16+S7_C17+S7_C18+S7_C19+S7_C20+S7_C21+S7_C24+S7_C25</f>
        <v>0</v>
      </c>
      <c r="E34" s="177">
        <f>S7_D16+S7_D17+S7_D18+S7_D19+S7_D20+S7_D21+S7_D24+S7_D25</f>
        <v>0</v>
      </c>
      <c r="F34" s="177">
        <f>S7_E16+S7_E17+S7_E18+S7_E19+S7_E20+S7_E21+S7_E24+S7_E25</f>
        <v>0</v>
      </c>
      <c r="G34" s="177">
        <f>S7_F16+S7_F17+S7_F18+S7_F19+S7_F20+S7_F21+S7_F24+S7_F25</f>
        <v>0</v>
      </c>
      <c r="H34" s="177">
        <f>C_7F1-(C_7A1+C_7B1+C_7C1-C_7D1-C_7E1)</f>
        <v>0</v>
      </c>
      <c r="I34" s="177">
        <f>C_7A1+C_7B1</f>
        <v>0</v>
      </c>
      <c r="J34" s="178">
        <f t="shared" si="2"/>
        <v>0</v>
      </c>
      <c r="K34" s="157">
        <f>S8_A15+S8_A16+S8_A21+S8_A17+S8_A22+S8_A18+S8_A19+S8_A20</f>
        <v>0</v>
      </c>
      <c r="L34" s="179">
        <f>S8_B15+S8_B16+S8_B21+S8_B17+S8_B22+S8_B18+S8_B19+S8_B20</f>
        <v>0</v>
      </c>
      <c r="M34" s="180">
        <f>S8_C15+S8_C16+S8_C21+S8_C17+S8_C22+S8_C18+S8_C19+S8_C20</f>
        <v>0</v>
      </c>
      <c r="N34" s="177">
        <f>S10_13+S10_14+S10_14A+S10_15+S10_15A+S10_16+S10_17+S10_18A</f>
        <v>0</v>
      </c>
      <c r="O34" s="160">
        <f>IF(C_7B1=0,0,(C_13+C_17)/C_7B1)</f>
        <v>0</v>
      </c>
      <c r="P34" s="161">
        <f>IF(C_7D1=0,0,C_14/C_7D1)</f>
        <v>0</v>
      </c>
      <c r="Q34" s="161">
        <f t="shared" si="3"/>
        <v>0</v>
      </c>
      <c r="R34" s="162">
        <f>IF(C_7F1=0,0,SUM(C_15/C_7F1))</f>
        <v>0</v>
      </c>
    </row>
    <row r="35" spans="1:18" ht="15" x14ac:dyDescent="0.2">
      <c r="A35" s="109" t="s">
        <v>150</v>
      </c>
      <c r="B35" s="110"/>
      <c r="C35" s="110"/>
      <c r="D35" s="110"/>
      <c r="E35" s="110"/>
      <c r="F35" s="110"/>
      <c r="G35" s="110"/>
      <c r="H35" s="111">
        <f>S7_F22-(S7_A22+S7_B22+S7_C22-S7_D22-S7_E22)</f>
        <v>0</v>
      </c>
      <c r="I35" s="111">
        <f>S7_A22+S7_B22</f>
        <v>0</v>
      </c>
      <c r="J35" s="112">
        <f t="shared" si="2"/>
        <v>0</v>
      </c>
      <c r="K35" s="181"/>
      <c r="L35" s="182"/>
      <c r="M35" s="182"/>
      <c r="N35" s="183"/>
      <c r="O35" s="97"/>
      <c r="P35" s="97"/>
      <c r="Q35" s="97"/>
      <c r="R35" s="97"/>
    </row>
    <row r="36" spans="1:18" ht="15.75" x14ac:dyDescent="0.25">
      <c r="A36" s="184" t="s">
        <v>151</v>
      </c>
      <c r="B36" s="185">
        <f>C_7A+S7_A15+C_7A1+S7_A22</f>
        <v>0</v>
      </c>
      <c r="C36" s="185">
        <f>C_7B+S7_B15+C_7B1+S7_B22</f>
        <v>0</v>
      </c>
      <c r="D36" s="185">
        <f>C_7C+S7_C15+C_7C1+S7_C22</f>
        <v>0</v>
      </c>
      <c r="E36" s="185">
        <f>C_7D+S7_D15+C_7D1+S7_D22</f>
        <v>0</v>
      </c>
      <c r="F36" s="185">
        <f>C_7E+S7_E15+C_7E1+S7_E22</f>
        <v>0</v>
      </c>
      <c r="G36" s="185">
        <f>C_7F+S7_F15+C_7F1+S7_F22</f>
        <v>0</v>
      </c>
      <c r="H36" s="185">
        <f>C_7F2-(C_7A2+C_7B2+C_7C2-C_7D2-C_7E2)</f>
        <v>0</v>
      </c>
      <c r="I36" s="185">
        <f>C_7A2+C_7B2</f>
        <v>0</v>
      </c>
      <c r="J36" s="186">
        <f t="shared" si="2"/>
        <v>0</v>
      </c>
      <c r="K36" s="177">
        <f>K23+K34</f>
        <v>0</v>
      </c>
      <c r="L36" s="177">
        <f>L23+L34</f>
        <v>0</v>
      </c>
      <c r="M36" s="177">
        <f>M23+M34</f>
        <v>0</v>
      </c>
      <c r="N36" s="187"/>
      <c r="O36" s="97"/>
      <c r="P36" s="97"/>
      <c r="Q36" s="97"/>
      <c r="R36" s="97"/>
    </row>
  </sheetData>
  <mergeCells count="10">
    <mergeCell ref="V6:W6"/>
    <mergeCell ref="V7:W7"/>
    <mergeCell ref="A25:R25"/>
    <mergeCell ref="A1:R1"/>
    <mergeCell ref="B3:J3"/>
    <mergeCell ref="K3:M3"/>
    <mergeCell ref="O3:R3"/>
    <mergeCell ref="A5:R5"/>
    <mergeCell ref="V5:Z5"/>
    <mergeCell ref="E2:N2"/>
  </mergeCells>
  <pageMargins left="0.65" right="0.43333333333333335" top="0.92013888888888884" bottom="0.51180555555555551" header="0.27013888888888887" footer="0.51180555555555551"/>
  <pageSetup paperSize="9" scale="70" firstPageNumber="0" orientation="landscape" horizontalDpi="300" verticalDpi="300"/>
  <headerFooter alignWithMargins="0">
    <oddHeader>&amp;C&amp;"Arial,Gras"&amp;12&amp;UANNEXE 4</oddHeader>
    <oddFooter>&amp;C&amp;A</oddFooter>
  </headerFooter>
  <drawing r:id="rId1"/>
  <legacyDrawing r:id="rId2"/>
  <controls>
    <mc:AlternateContent xmlns:mc="http://schemas.openxmlformats.org/markup-compatibility/2006">
      <mc:Choice Requires="x14">
        <control shapeId="5121" r:id="rId3" name="CommandButton1">
          <controlPr defaultSize="0" print="0" autoFill="0" autoLine="0" r:id="rId4">
            <anchor moveWithCells="1" sizeWithCells="1">
              <from>
                <xdr:col>10</xdr:col>
                <xdr:colOff>0</xdr:colOff>
                <xdr:row>39</xdr:row>
                <xdr:rowOff>0</xdr:rowOff>
              </from>
              <to>
                <xdr:col>10</xdr:col>
                <xdr:colOff>581025</xdr:colOff>
                <xdr:row>40</xdr:row>
                <xdr:rowOff>133350</xdr:rowOff>
              </to>
            </anchor>
          </controlPr>
        </control>
      </mc:Choice>
      <mc:Fallback>
        <control shapeId="5121" r:id="rId3" name="CommandButton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6"/>
  <sheetViews>
    <sheetView workbookViewId="0">
      <selection activeCell="O6" sqref="O6"/>
    </sheetView>
  </sheetViews>
  <sheetFormatPr baseColWidth="10" defaultRowHeight="12.75" x14ac:dyDescent="0.2"/>
  <cols>
    <col min="14" max="14" width="12.140625" customWidth="1"/>
  </cols>
  <sheetData>
    <row r="1" spans="1:18" ht="18" x14ac:dyDescent="0.2">
      <c r="A1" s="515" t="s">
        <v>152</v>
      </c>
      <c r="B1" s="515"/>
      <c r="C1" s="515"/>
      <c r="D1" s="515"/>
      <c r="E1" s="515"/>
      <c r="F1" s="515"/>
      <c r="G1" s="515"/>
      <c r="H1" s="515"/>
      <c r="I1" s="515"/>
      <c r="J1" s="515"/>
      <c r="K1" s="515"/>
      <c r="L1" s="515"/>
      <c r="M1" s="515"/>
      <c r="N1" s="515"/>
      <c r="O1" s="515"/>
      <c r="P1" s="515"/>
      <c r="Q1" s="515"/>
      <c r="R1" s="515"/>
    </row>
    <row r="2" spans="1:18" ht="15.75" x14ac:dyDescent="0.2">
      <c r="A2" s="188"/>
      <c r="B2" s="189">
        <f>E1_13</f>
        <v>0</v>
      </c>
      <c r="C2" s="190"/>
      <c r="D2" s="190"/>
      <c r="E2" s="191"/>
      <c r="F2" s="192"/>
      <c r="G2" s="193" t="s">
        <v>106</v>
      </c>
      <c r="H2" s="194">
        <f>E1_11</f>
        <v>0</v>
      </c>
      <c r="I2" s="514" t="s">
        <v>345</v>
      </c>
      <c r="J2" s="514"/>
      <c r="K2" s="514"/>
      <c r="L2" s="514"/>
      <c r="M2" s="514"/>
      <c r="N2" s="514"/>
      <c r="O2" s="514"/>
      <c r="P2" s="514"/>
      <c r="Q2" s="514"/>
      <c r="R2" s="514"/>
    </row>
    <row r="3" spans="1:18" ht="25.5" customHeight="1" x14ac:dyDescent="0.2">
      <c r="A3" s="195"/>
      <c r="B3" s="516" t="s">
        <v>329</v>
      </c>
      <c r="C3" s="516"/>
      <c r="D3" s="516"/>
      <c r="E3" s="516"/>
      <c r="F3" s="516"/>
      <c r="G3" s="516"/>
      <c r="H3" s="516"/>
      <c r="I3" s="516"/>
      <c r="J3" s="516"/>
      <c r="K3" s="516" t="s">
        <v>330</v>
      </c>
      <c r="L3" s="516"/>
      <c r="M3" s="516"/>
      <c r="N3" s="196" t="s">
        <v>331</v>
      </c>
      <c r="O3" s="517" t="s">
        <v>332</v>
      </c>
      <c r="P3" s="517"/>
      <c r="Q3" s="517"/>
      <c r="R3" s="517"/>
    </row>
    <row r="4" spans="1:18" ht="38.25" x14ac:dyDescent="0.2">
      <c r="A4" s="100"/>
      <c r="B4" s="101" t="s">
        <v>89</v>
      </c>
      <c r="C4" s="101" t="s">
        <v>90</v>
      </c>
      <c r="D4" s="101" t="s">
        <v>91</v>
      </c>
      <c r="E4" s="101" t="s">
        <v>92</v>
      </c>
      <c r="F4" s="101" t="s">
        <v>93</v>
      </c>
      <c r="G4" s="101" t="s">
        <v>94</v>
      </c>
      <c r="H4" s="101" t="s">
        <v>95</v>
      </c>
      <c r="I4" s="101" t="s">
        <v>96</v>
      </c>
      <c r="J4" s="101" t="s">
        <v>97</v>
      </c>
      <c r="K4" s="102" t="s">
        <v>98</v>
      </c>
      <c r="L4" s="102" t="s">
        <v>99</v>
      </c>
      <c r="M4" s="102" t="s">
        <v>100</v>
      </c>
      <c r="N4" s="103" t="s">
        <v>101</v>
      </c>
      <c r="O4" s="102" t="s">
        <v>102</v>
      </c>
      <c r="P4" s="102" t="s">
        <v>103</v>
      </c>
      <c r="Q4" s="102" t="s">
        <v>104</v>
      </c>
      <c r="R4" s="102" t="s">
        <v>105</v>
      </c>
    </row>
    <row r="5" spans="1:18" ht="16.5" customHeight="1" x14ac:dyDescent="0.2">
      <c r="A5" s="512" t="s">
        <v>153</v>
      </c>
      <c r="B5" s="512"/>
      <c r="C5" s="512"/>
      <c r="D5" s="512"/>
      <c r="E5" s="512"/>
      <c r="F5" s="512"/>
      <c r="G5" s="512"/>
      <c r="H5" s="512"/>
      <c r="I5" s="512"/>
      <c r="J5" s="512"/>
      <c r="K5" s="512"/>
      <c r="L5" s="512"/>
      <c r="M5" s="512"/>
      <c r="N5" s="512"/>
      <c r="O5" s="512"/>
      <c r="P5" s="512"/>
      <c r="Q5" s="512"/>
      <c r="R5" s="512"/>
    </row>
    <row r="6" spans="1:18" ht="15" x14ac:dyDescent="0.25">
      <c r="A6" s="109" t="s">
        <v>109</v>
      </c>
      <c r="B6" s="110"/>
      <c r="C6" s="110"/>
      <c r="D6" s="110"/>
      <c r="E6" s="110"/>
      <c r="F6" s="110"/>
      <c r="G6" s="110"/>
      <c r="H6" s="111">
        <f t="shared" ref="H6:H24" si="0">G6-(B6+C6+D6-E6-F6)</f>
        <v>0</v>
      </c>
      <c r="I6" s="111">
        <f t="shared" ref="I6:I24" si="1">B6+C6</f>
        <v>0</v>
      </c>
      <c r="J6" s="112">
        <f t="shared" ref="J6:J24" si="2">IF(I6=0,0,(H6*100)/I6)</f>
        <v>0</v>
      </c>
      <c r="K6" s="113"/>
      <c r="L6" s="114"/>
      <c r="M6" s="115"/>
      <c r="N6" s="116"/>
      <c r="O6" s="197">
        <f t="shared" ref="O6:O23" si="3">IF(C6=0,0,(K6+N6)/C6)</f>
        <v>0</v>
      </c>
      <c r="P6" s="198">
        <f t="shared" ref="P6:P23" si="4">IF(E6=0,0,L6/E6)</f>
        <v>0</v>
      </c>
      <c r="Q6" s="198">
        <f t="shared" ref="Q6:Q23" si="5">P6-O6</f>
        <v>0</v>
      </c>
      <c r="R6" s="198">
        <f t="shared" ref="R6:R23" si="6">IF(G6=0,0,SUM(M6/G6))</f>
        <v>0</v>
      </c>
    </row>
    <row r="7" spans="1:18" ht="15" x14ac:dyDescent="0.25">
      <c r="A7" s="123" t="s">
        <v>112</v>
      </c>
      <c r="B7" s="124"/>
      <c r="C7" s="124"/>
      <c r="D7" s="124"/>
      <c r="E7" s="124"/>
      <c r="F7" s="124"/>
      <c r="G7" s="124"/>
      <c r="H7" s="111">
        <f t="shared" si="0"/>
        <v>0</v>
      </c>
      <c r="I7" s="111">
        <f t="shared" si="1"/>
        <v>0</v>
      </c>
      <c r="J7" s="112">
        <f t="shared" si="2"/>
        <v>0</v>
      </c>
      <c r="K7" s="127"/>
      <c r="L7" s="128"/>
      <c r="M7" s="129"/>
      <c r="N7" s="110"/>
      <c r="O7" s="197">
        <f t="shared" si="3"/>
        <v>0</v>
      </c>
      <c r="P7" s="198">
        <f t="shared" si="4"/>
        <v>0</v>
      </c>
      <c r="Q7" s="198">
        <f t="shared" si="5"/>
        <v>0</v>
      </c>
      <c r="R7" s="198">
        <f t="shared" si="6"/>
        <v>0</v>
      </c>
    </row>
    <row r="8" spans="1:18" ht="15" x14ac:dyDescent="0.25">
      <c r="A8" s="123" t="s">
        <v>113</v>
      </c>
      <c r="B8" s="124"/>
      <c r="C8" s="124"/>
      <c r="D8" s="124"/>
      <c r="E8" s="124"/>
      <c r="F8" s="124"/>
      <c r="G8" s="124"/>
      <c r="H8" s="111">
        <f t="shared" si="0"/>
        <v>0</v>
      </c>
      <c r="I8" s="111">
        <f t="shared" si="1"/>
        <v>0</v>
      </c>
      <c r="J8" s="112">
        <f t="shared" si="2"/>
        <v>0</v>
      </c>
      <c r="K8" s="127"/>
      <c r="L8" s="128"/>
      <c r="M8" s="129"/>
      <c r="N8" s="110"/>
      <c r="O8" s="197">
        <f t="shared" si="3"/>
        <v>0</v>
      </c>
      <c r="P8" s="198">
        <f t="shared" si="4"/>
        <v>0</v>
      </c>
      <c r="Q8" s="198">
        <f t="shared" si="5"/>
        <v>0</v>
      </c>
      <c r="R8" s="198">
        <f t="shared" si="6"/>
        <v>0</v>
      </c>
    </row>
    <row r="9" spans="1:18" ht="15" x14ac:dyDescent="0.25">
      <c r="A9" s="123" t="s">
        <v>114</v>
      </c>
      <c r="B9" s="124"/>
      <c r="C9" s="124"/>
      <c r="D9" s="124"/>
      <c r="E9" s="124"/>
      <c r="F9" s="124"/>
      <c r="G9" s="124"/>
      <c r="H9" s="111">
        <f t="shared" si="0"/>
        <v>0</v>
      </c>
      <c r="I9" s="111">
        <f t="shared" si="1"/>
        <v>0</v>
      </c>
      <c r="J9" s="112">
        <f t="shared" si="2"/>
        <v>0</v>
      </c>
      <c r="K9" s="127"/>
      <c r="L9" s="128"/>
      <c r="M9" s="129"/>
      <c r="N9" s="110"/>
      <c r="O9" s="197">
        <f t="shared" si="3"/>
        <v>0</v>
      </c>
      <c r="P9" s="198">
        <f t="shared" si="4"/>
        <v>0</v>
      </c>
      <c r="Q9" s="198">
        <f t="shared" si="5"/>
        <v>0</v>
      </c>
      <c r="R9" s="198">
        <f t="shared" si="6"/>
        <v>0</v>
      </c>
    </row>
    <row r="10" spans="1:18" ht="15" x14ac:dyDescent="0.25">
      <c r="A10" s="123" t="s">
        <v>115</v>
      </c>
      <c r="B10" s="124"/>
      <c r="C10" s="124"/>
      <c r="D10" s="124"/>
      <c r="E10" s="124"/>
      <c r="F10" s="124"/>
      <c r="G10" s="124"/>
      <c r="H10" s="111">
        <f t="shared" si="0"/>
        <v>0</v>
      </c>
      <c r="I10" s="111">
        <f t="shared" si="1"/>
        <v>0</v>
      </c>
      <c r="J10" s="112">
        <f t="shared" si="2"/>
        <v>0</v>
      </c>
      <c r="K10" s="127"/>
      <c r="L10" s="128"/>
      <c r="M10" s="129"/>
      <c r="N10" s="110"/>
      <c r="O10" s="197">
        <f t="shared" si="3"/>
        <v>0</v>
      </c>
      <c r="P10" s="198">
        <f t="shared" si="4"/>
        <v>0</v>
      </c>
      <c r="Q10" s="198">
        <f t="shared" si="5"/>
        <v>0</v>
      </c>
      <c r="R10" s="198">
        <f t="shared" si="6"/>
        <v>0</v>
      </c>
    </row>
    <row r="11" spans="1:18" ht="15" x14ac:dyDescent="0.25">
      <c r="A11" s="123" t="s">
        <v>118</v>
      </c>
      <c r="B11" s="124"/>
      <c r="C11" s="124"/>
      <c r="D11" s="124"/>
      <c r="E11" s="124"/>
      <c r="F11" s="124"/>
      <c r="G11" s="124"/>
      <c r="H11" s="111">
        <f t="shared" si="0"/>
        <v>0</v>
      </c>
      <c r="I11" s="111">
        <f t="shared" si="1"/>
        <v>0</v>
      </c>
      <c r="J11" s="112">
        <f t="shared" si="2"/>
        <v>0</v>
      </c>
      <c r="K11" s="127"/>
      <c r="L11" s="128"/>
      <c r="M11" s="129"/>
      <c r="N11" s="110"/>
      <c r="O11" s="197">
        <f t="shared" si="3"/>
        <v>0</v>
      </c>
      <c r="P11" s="198">
        <f t="shared" si="4"/>
        <v>0</v>
      </c>
      <c r="Q11" s="198">
        <f t="shared" si="5"/>
        <v>0</v>
      </c>
      <c r="R11" s="198">
        <f t="shared" si="6"/>
        <v>0</v>
      </c>
    </row>
    <row r="12" spans="1:18" ht="15" x14ac:dyDescent="0.25">
      <c r="A12" s="123" t="s">
        <v>121</v>
      </c>
      <c r="B12" s="124"/>
      <c r="C12" s="124"/>
      <c r="D12" s="124"/>
      <c r="E12" s="124"/>
      <c r="F12" s="124"/>
      <c r="G12" s="124"/>
      <c r="H12" s="111">
        <f t="shared" si="0"/>
        <v>0</v>
      </c>
      <c r="I12" s="111">
        <f t="shared" si="1"/>
        <v>0</v>
      </c>
      <c r="J12" s="112">
        <f t="shared" si="2"/>
        <v>0</v>
      </c>
      <c r="K12" s="127"/>
      <c r="L12" s="128"/>
      <c r="M12" s="129"/>
      <c r="N12" s="110"/>
      <c r="O12" s="197">
        <f t="shared" si="3"/>
        <v>0</v>
      </c>
      <c r="P12" s="198">
        <f t="shared" si="4"/>
        <v>0</v>
      </c>
      <c r="Q12" s="198">
        <f t="shared" si="5"/>
        <v>0</v>
      </c>
      <c r="R12" s="198">
        <f t="shared" si="6"/>
        <v>0</v>
      </c>
    </row>
    <row r="13" spans="1:18" ht="15" x14ac:dyDescent="0.25">
      <c r="A13" s="123" t="s">
        <v>123</v>
      </c>
      <c r="B13" s="124"/>
      <c r="C13" s="124"/>
      <c r="D13" s="124"/>
      <c r="E13" s="124"/>
      <c r="F13" s="124"/>
      <c r="G13" s="124"/>
      <c r="H13" s="111">
        <f t="shared" si="0"/>
        <v>0</v>
      </c>
      <c r="I13" s="111">
        <f t="shared" si="1"/>
        <v>0</v>
      </c>
      <c r="J13" s="112">
        <f t="shared" si="2"/>
        <v>0</v>
      </c>
      <c r="K13" s="127"/>
      <c r="L13" s="128"/>
      <c r="M13" s="129"/>
      <c r="N13" s="110"/>
      <c r="O13" s="197">
        <f t="shared" si="3"/>
        <v>0</v>
      </c>
      <c r="P13" s="198">
        <f t="shared" si="4"/>
        <v>0</v>
      </c>
      <c r="Q13" s="198">
        <f t="shared" si="5"/>
        <v>0</v>
      </c>
      <c r="R13" s="198">
        <f t="shared" si="6"/>
        <v>0</v>
      </c>
    </row>
    <row r="14" spans="1:18" ht="15" x14ac:dyDescent="0.25">
      <c r="A14" s="123" t="s">
        <v>125</v>
      </c>
      <c r="B14" s="124"/>
      <c r="C14" s="124"/>
      <c r="D14" s="124"/>
      <c r="E14" s="124"/>
      <c r="F14" s="124"/>
      <c r="G14" s="124"/>
      <c r="H14" s="111">
        <f t="shared" si="0"/>
        <v>0</v>
      </c>
      <c r="I14" s="111">
        <f t="shared" si="1"/>
        <v>0</v>
      </c>
      <c r="J14" s="112">
        <f t="shared" si="2"/>
        <v>0</v>
      </c>
      <c r="K14" s="127"/>
      <c r="L14" s="128"/>
      <c r="M14" s="129"/>
      <c r="N14" s="110"/>
      <c r="O14" s="197">
        <f t="shared" si="3"/>
        <v>0</v>
      </c>
      <c r="P14" s="198">
        <f t="shared" si="4"/>
        <v>0</v>
      </c>
      <c r="Q14" s="198">
        <f t="shared" si="5"/>
        <v>0</v>
      </c>
      <c r="R14" s="198">
        <f t="shared" si="6"/>
        <v>0</v>
      </c>
    </row>
    <row r="15" spans="1:18" ht="15" x14ac:dyDescent="0.25">
      <c r="A15" s="123" t="s">
        <v>126</v>
      </c>
      <c r="B15" s="124"/>
      <c r="C15" s="124"/>
      <c r="D15" s="124"/>
      <c r="E15" s="124"/>
      <c r="F15" s="124"/>
      <c r="G15" s="124"/>
      <c r="H15" s="111">
        <f t="shared" si="0"/>
        <v>0</v>
      </c>
      <c r="I15" s="111">
        <f t="shared" si="1"/>
        <v>0</v>
      </c>
      <c r="J15" s="112">
        <f t="shared" si="2"/>
        <v>0</v>
      </c>
      <c r="K15" s="127"/>
      <c r="L15" s="128"/>
      <c r="M15" s="129"/>
      <c r="N15" s="110"/>
      <c r="O15" s="197">
        <f t="shared" si="3"/>
        <v>0</v>
      </c>
      <c r="P15" s="198">
        <f t="shared" si="4"/>
        <v>0</v>
      </c>
      <c r="Q15" s="198">
        <f t="shared" si="5"/>
        <v>0</v>
      </c>
      <c r="R15" s="198">
        <f t="shared" si="6"/>
        <v>0</v>
      </c>
    </row>
    <row r="16" spans="1:18" ht="15" x14ac:dyDescent="0.25">
      <c r="A16" s="123" t="s">
        <v>127</v>
      </c>
      <c r="B16" s="124"/>
      <c r="C16" s="124"/>
      <c r="D16" s="124"/>
      <c r="E16" s="124"/>
      <c r="F16" s="124"/>
      <c r="G16" s="124"/>
      <c r="H16" s="111">
        <f t="shared" si="0"/>
        <v>0</v>
      </c>
      <c r="I16" s="111">
        <f t="shared" si="1"/>
        <v>0</v>
      </c>
      <c r="J16" s="112">
        <f t="shared" si="2"/>
        <v>0</v>
      </c>
      <c r="K16" s="127"/>
      <c r="L16" s="128"/>
      <c r="M16" s="129"/>
      <c r="N16" s="110"/>
      <c r="O16" s="197">
        <f t="shared" si="3"/>
        <v>0</v>
      </c>
      <c r="P16" s="198">
        <f t="shared" si="4"/>
        <v>0</v>
      </c>
      <c r="Q16" s="198">
        <f t="shared" si="5"/>
        <v>0</v>
      </c>
      <c r="R16" s="198">
        <f t="shared" si="6"/>
        <v>0</v>
      </c>
    </row>
    <row r="17" spans="1:18" ht="15" x14ac:dyDescent="0.25">
      <c r="A17" s="123" t="s">
        <v>129</v>
      </c>
      <c r="B17" s="124"/>
      <c r="C17" s="124"/>
      <c r="D17" s="124"/>
      <c r="E17" s="124"/>
      <c r="F17" s="124"/>
      <c r="G17" s="124"/>
      <c r="H17" s="111">
        <f t="shared" si="0"/>
        <v>0</v>
      </c>
      <c r="I17" s="111">
        <f t="shared" si="1"/>
        <v>0</v>
      </c>
      <c r="J17" s="112">
        <f t="shared" si="2"/>
        <v>0</v>
      </c>
      <c r="K17" s="127"/>
      <c r="L17" s="128"/>
      <c r="M17" s="129"/>
      <c r="N17" s="110"/>
      <c r="O17" s="197">
        <f t="shared" si="3"/>
        <v>0</v>
      </c>
      <c r="P17" s="198">
        <f t="shared" si="4"/>
        <v>0</v>
      </c>
      <c r="Q17" s="198">
        <f t="shared" si="5"/>
        <v>0</v>
      </c>
      <c r="R17" s="198">
        <f t="shared" si="6"/>
        <v>0</v>
      </c>
    </row>
    <row r="18" spans="1:18" ht="15" x14ac:dyDescent="0.25">
      <c r="A18" s="123" t="s">
        <v>131</v>
      </c>
      <c r="B18" s="124"/>
      <c r="C18" s="124"/>
      <c r="D18" s="124"/>
      <c r="E18" s="124"/>
      <c r="F18" s="124"/>
      <c r="G18" s="124"/>
      <c r="H18" s="111">
        <f t="shared" si="0"/>
        <v>0</v>
      </c>
      <c r="I18" s="111">
        <f t="shared" si="1"/>
        <v>0</v>
      </c>
      <c r="J18" s="112">
        <f t="shared" si="2"/>
        <v>0</v>
      </c>
      <c r="K18" s="127"/>
      <c r="L18" s="128"/>
      <c r="M18" s="129"/>
      <c r="N18" s="110"/>
      <c r="O18" s="197">
        <f t="shared" si="3"/>
        <v>0</v>
      </c>
      <c r="P18" s="198">
        <f t="shared" si="4"/>
        <v>0</v>
      </c>
      <c r="Q18" s="198">
        <f t="shared" si="5"/>
        <v>0</v>
      </c>
      <c r="R18" s="198">
        <f t="shared" si="6"/>
        <v>0</v>
      </c>
    </row>
    <row r="19" spans="1:18" ht="15" x14ac:dyDescent="0.25">
      <c r="A19" s="123" t="s">
        <v>133</v>
      </c>
      <c r="B19" s="124"/>
      <c r="C19" s="124"/>
      <c r="D19" s="124"/>
      <c r="E19" s="124"/>
      <c r="F19" s="124"/>
      <c r="G19" s="124"/>
      <c r="H19" s="111">
        <f t="shared" si="0"/>
        <v>0</v>
      </c>
      <c r="I19" s="111">
        <f t="shared" si="1"/>
        <v>0</v>
      </c>
      <c r="J19" s="112">
        <f t="shared" si="2"/>
        <v>0</v>
      </c>
      <c r="K19" s="127"/>
      <c r="L19" s="128"/>
      <c r="M19" s="129"/>
      <c r="N19" s="110"/>
      <c r="O19" s="197">
        <f t="shared" si="3"/>
        <v>0</v>
      </c>
      <c r="P19" s="198">
        <f t="shared" si="4"/>
        <v>0</v>
      </c>
      <c r="Q19" s="198">
        <f t="shared" si="5"/>
        <v>0</v>
      </c>
      <c r="R19" s="198">
        <f t="shared" si="6"/>
        <v>0</v>
      </c>
    </row>
    <row r="20" spans="1:18" ht="15" x14ac:dyDescent="0.25">
      <c r="A20" s="123" t="s">
        <v>135</v>
      </c>
      <c r="B20" s="124"/>
      <c r="C20" s="124"/>
      <c r="D20" s="124"/>
      <c r="E20" s="124"/>
      <c r="F20" s="124"/>
      <c r="G20" s="124"/>
      <c r="H20" s="111">
        <f t="shared" si="0"/>
        <v>0</v>
      </c>
      <c r="I20" s="111">
        <f t="shared" si="1"/>
        <v>0</v>
      </c>
      <c r="J20" s="112">
        <f t="shared" si="2"/>
        <v>0</v>
      </c>
      <c r="K20" s="127"/>
      <c r="L20" s="128"/>
      <c r="M20" s="129"/>
      <c r="N20" s="110"/>
      <c r="O20" s="197">
        <f t="shared" si="3"/>
        <v>0</v>
      </c>
      <c r="P20" s="198">
        <f t="shared" si="4"/>
        <v>0</v>
      </c>
      <c r="Q20" s="198">
        <f t="shared" si="5"/>
        <v>0</v>
      </c>
      <c r="R20" s="198">
        <f t="shared" si="6"/>
        <v>0</v>
      </c>
    </row>
    <row r="21" spans="1:18" ht="15" x14ac:dyDescent="0.25">
      <c r="A21" s="123" t="s">
        <v>154</v>
      </c>
      <c r="B21" s="124"/>
      <c r="C21" s="124"/>
      <c r="D21" s="124"/>
      <c r="E21" s="124"/>
      <c r="F21" s="124"/>
      <c r="G21" s="124"/>
      <c r="H21" s="111">
        <f t="shared" si="0"/>
        <v>0</v>
      </c>
      <c r="I21" s="111">
        <f t="shared" si="1"/>
        <v>0</v>
      </c>
      <c r="J21" s="112">
        <f t="shared" si="2"/>
        <v>0</v>
      </c>
      <c r="K21" s="127"/>
      <c r="L21" s="128"/>
      <c r="M21" s="129"/>
      <c r="N21" s="110"/>
      <c r="O21" s="197">
        <f t="shared" si="3"/>
        <v>0</v>
      </c>
      <c r="P21" s="198">
        <f t="shared" si="4"/>
        <v>0</v>
      </c>
      <c r="Q21" s="198">
        <f t="shared" si="5"/>
        <v>0</v>
      </c>
      <c r="R21" s="198">
        <f t="shared" si="6"/>
        <v>0</v>
      </c>
    </row>
    <row r="22" spans="1:18" ht="15" x14ac:dyDescent="0.25">
      <c r="A22" s="145" t="s">
        <v>137</v>
      </c>
      <c r="B22" s="146"/>
      <c r="C22" s="146"/>
      <c r="D22" s="146"/>
      <c r="E22" s="146"/>
      <c r="F22" s="146"/>
      <c r="G22" s="146"/>
      <c r="H22" s="147">
        <f t="shared" si="0"/>
        <v>0</v>
      </c>
      <c r="I22" s="147">
        <f t="shared" si="1"/>
        <v>0</v>
      </c>
      <c r="J22" s="148">
        <f t="shared" si="2"/>
        <v>0</v>
      </c>
      <c r="K22" s="149"/>
      <c r="L22" s="150"/>
      <c r="M22" s="151"/>
      <c r="N22" s="199"/>
      <c r="O22" s="200">
        <f t="shared" si="3"/>
        <v>0</v>
      </c>
      <c r="P22" s="198">
        <f t="shared" si="4"/>
        <v>0</v>
      </c>
      <c r="Q22" s="198">
        <f t="shared" si="5"/>
        <v>0</v>
      </c>
      <c r="R22" s="198">
        <f t="shared" si="6"/>
        <v>0</v>
      </c>
    </row>
    <row r="23" spans="1:18" ht="15.75" x14ac:dyDescent="0.25">
      <c r="A23" s="154" t="s">
        <v>138</v>
      </c>
      <c r="B23" s="155">
        <f t="shared" ref="B23:G23" si="7">SUM(B6:B22)</f>
        <v>0</v>
      </c>
      <c r="C23" s="155">
        <f t="shared" si="7"/>
        <v>0</v>
      </c>
      <c r="D23" s="155">
        <f t="shared" si="7"/>
        <v>0</v>
      </c>
      <c r="E23" s="155">
        <f t="shared" si="7"/>
        <v>0</v>
      </c>
      <c r="F23" s="155">
        <f t="shared" si="7"/>
        <v>0</v>
      </c>
      <c r="G23" s="155">
        <f t="shared" si="7"/>
        <v>0</v>
      </c>
      <c r="H23" s="155">
        <f t="shared" si="0"/>
        <v>0</v>
      </c>
      <c r="I23" s="155">
        <f t="shared" si="1"/>
        <v>0</v>
      </c>
      <c r="J23" s="156">
        <f t="shared" si="2"/>
        <v>0</v>
      </c>
      <c r="K23" s="201">
        <f>SUM(K6:K22)</f>
        <v>0</v>
      </c>
      <c r="L23" s="201">
        <f>SUM(L6:L22)</f>
        <v>0</v>
      </c>
      <c r="M23" s="201">
        <f>SUM(M6:M22)</f>
        <v>0</v>
      </c>
      <c r="N23" s="157">
        <f>SUM(N6:N22)</f>
        <v>0</v>
      </c>
      <c r="O23" s="202">
        <f t="shared" si="3"/>
        <v>0</v>
      </c>
      <c r="P23" s="202">
        <f t="shared" si="4"/>
        <v>0</v>
      </c>
      <c r="Q23" s="202">
        <f t="shared" si="5"/>
        <v>0</v>
      </c>
      <c r="R23" s="202">
        <f t="shared" si="6"/>
        <v>0</v>
      </c>
    </row>
    <row r="24" spans="1:18" ht="15" x14ac:dyDescent="0.2">
      <c r="A24" s="164" t="s">
        <v>139</v>
      </c>
      <c r="B24" s="165"/>
      <c r="C24" s="165"/>
      <c r="D24" s="165"/>
      <c r="E24" s="165"/>
      <c r="F24" s="165"/>
      <c r="G24" s="165"/>
      <c r="H24" s="111">
        <f t="shared" si="0"/>
        <v>0</v>
      </c>
      <c r="I24" s="111">
        <f t="shared" si="1"/>
        <v>0</v>
      </c>
      <c r="J24" s="112">
        <f t="shared" si="2"/>
        <v>0</v>
      </c>
      <c r="K24" s="203"/>
      <c r="L24" s="203"/>
      <c r="M24" s="203"/>
      <c r="N24" s="203"/>
      <c r="O24" s="204"/>
      <c r="P24" s="204"/>
      <c r="Q24" s="204"/>
      <c r="R24" s="204"/>
    </row>
    <row r="25" spans="1:18" ht="15.75" x14ac:dyDescent="0.2">
      <c r="A25" s="508" t="s">
        <v>155</v>
      </c>
      <c r="B25" s="508"/>
      <c r="C25" s="508"/>
      <c r="D25" s="508"/>
      <c r="E25" s="508"/>
      <c r="F25" s="508"/>
      <c r="G25" s="508"/>
      <c r="H25" s="508"/>
      <c r="I25" s="508"/>
      <c r="J25" s="508"/>
      <c r="K25" s="508"/>
      <c r="L25" s="508"/>
      <c r="M25" s="508"/>
      <c r="N25" s="508"/>
      <c r="O25" s="508"/>
      <c r="P25" s="508"/>
      <c r="Q25" s="508"/>
      <c r="R25" s="508"/>
    </row>
    <row r="26" spans="1:18" ht="15" x14ac:dyDescent="0.25">
      <c r="A26" s="109" t="s">
        <v>141</v>
      </c>
      <c r="B26" s="110"/>
      <c r="C26" s="110"/>
      <c r="D26" s="110"/>
      <c r="E26" s="110"/>
      <c r="F26" s="110"/>
      <c r="G26" s="110"/>
      <c r="H26" s="111">
        <f t="shared" ref="H26:H36" si="8">G26-(B26+C26+D26-E26-F26)</f>
        <v>0</v>
      </c>
      <c r="I26" s="111">
        <f t="shared" ref="I26:I36" si="9">B26+C26</f>
        <v>0</v>
      </c>
      <c r="J26" s="112">
        <f t="shared" ref="J26:J36" si="10">IF(I26=0,0,(H26*100)/I26)</f>
        <v>0</v>
      </c>
      <c r="K26" s="110"/>
      <c r="L26" s="110"/>
      <c r="M26" s="110"/>
      <c r="N26" s="110"/>
      <c r="O26" s="197">
        <f t="shared" ref="O26:O34" si="11">IF(C26=0,0,(K26+N26)/C26)</f>
        <v>0</v>
      </c>
      <c r="P26" s="198">
        <f t="shared" ref="P26:P34" si="12">IF(E26=0,0,L26/E26)</f>
        <v>0</v>
      </c>
      <c r="Q26" s="198">
        <f t="shared" ref="Q26:Q34" si="13">P26-O26</f>
        <v>0</v>
      </c>
      <c r="R26" s="198">
        <f t="shared" ref="R26:R34" si="14">IF(G26=0,0,SUM(M26/G26))</f>
        <v>0</v>
      </c>
    </row>
    <row r="27" spans="1:18" ht="25.5" x14ac:dyDescent="0.25">
      <c r="A27" s="170" t="s">
        <v>142</v>
      </c>
      <c r="B27" s="124"/>
      <c r="C27" s="124"/>
      <c r="D27" s="124"/>
      <c r="E27" s="124"/>
      <c r="F27" s="124"/>
      <c r="G27" s="124"/>
      <c r="H27" s="111">
        <f t="shared" si="8"/>
        <v>0</v>
      </c>
      <c r="I27" s="111">
        <f t="shared" si="9"/>
        <v>0</v>
      </c>
      <c r="J27" s="112">
        <f t="shared" si="10"/>
        <v>0</v>
      </c>
      <c r="K27" s="124"/>
      <c r="L27" s="124"/>
      <c r="M27" s="124"/>
      <c r="N27" s="124"/>
      <c r="O27" s="197">
        <f t="shared" si="11"/>
        <v>0</v>
      </c>
      <c r="P27" s="198">
        <f t="shared" si="12"/>
        <v>0</v>
      </c>
      <c r="Q27" s="198">
        <f t="shared" si="13"/>
        <v>0</v>
      </c>
      <c r="R27" s="198">
        <f t="shared" si="14"/>
        <v>0</v>
      </c>
    </row>
    <row r="28" spans="1:18" ht="15" x14ac:dyDescent="0.25">
      <c r="A28" s="123" t="s">
        <v>143</v>
      </c>
      <c r="B28" s="124"/>
      <c r="C28" s="124"/>
      <c r="D28" s="124"/>
      <c r="E28" s="124"/>
      <c r="F28" s="124"/>
      <c r="G28" s="124"/>
      <c r="H28" s="111">
        <f t="shared" si="8"/>
        <v>0</v>
      </c>
      <c r="I28" s="111">
        <f t="shared" si="9"/>
        <v>0</v>
      </c>
      <c r="J28" s="112">
        <f t="shared" si="10"/>
        <v>0</v>
      </c>
      <c r="K28" s="110"/>
      <c r="L28" s="110"/>
      <c r="M28" s="110"/>
      <c r="N28" s="110"/>
      <c r="O28" s="197">
        <f t="shared" si="11"/>
        <v>0</v>
      </c>
      <c r="P28" s="198">
        <f t="shared" si="12"/>
        <v>0</v>
      </c>
      <c r="Q28" s="198">
        <f t="shared" si="13"/>
        <v>0</v>
      </c>
      <c r="R28" s="198">
        <f t="shared" si="14"/>
        <v>0</v>
      </c>
    </row>
    <row r="29" spans="1:18" ht="25.5" x14ac:dyDescent="0.25">
      <c r="A29" s="170" t="s">
        <v>144</v>
      </c>
      <c r="B29" s="124"/>
      <c r="C29" s="124"/>
      <c r="D29" s="124"/>
      <c r="E29" s="124"/>
      <c r="F29" s="124"/>
      <c r="G29" s="124"/>
      <c r="H29" s="111">
        <f t="shared" si="8"/>
        <v>0</v>
      </c>
      <c r="I29" s="111">
        <f t="shared" si="9"/>
        <v>0</v>
      </c>
      <c r="J29" s="112">
        <f t="shared" si="10"/>
        <v>0</v>
      </c>
      <c r="K29" s="124"/>
      <c r="L29" s="124"/>
      <c r="M29" s="124"/>
      <c r="N29" s="124"/>
      <c r="O29" s="197">
        <f t="shared" si="11"/>
        <v>0</v>
      </c>
      <c r="P29" s="198">
        <f t="shared" si="12"/>
        <v>0</v>
      </c>
      <c r="Q29" s="198">
        <f t="shared" si="13"/>
        <v>0</v>
      </c>
      <c r="R29" s="198">
        <f t="shared" si="14"/>
        <v>0</v>
      </c>
    </row>
    <row r="30" spans="1:18" ht="25.5" x14ac:dyDescent="0.25">
      <c r="A30" s="171" t="s">
        <v>145</v>
      </c>
      <c r="B30" s="124"/>
      <c r="C30" s="124"/>
      <c r="D30" s="124"/>
      <c r="E30" s="124"/>
      <c r="F30" s="124"/>
      <c r="G30" s="124"/>
      <c r="H30" s="111">
        <f t="shared" si="8"/>
        <v>0</v>
      </c>
      <c r="I30" s="111">
        <f t="shared" si="9"/>
        <v>0</v>
      </c>
      <c r="J30" s="112">
        <f t="shared" si="10"/>
        <v>0</v>
      </c>
      <c r="K30" s="110"/>
      <c r="L30" s="110"/>
      <c r="M30" s="110"/>
      <c r="N30" s="110"/>
      <c r="O30" s="197">
        <f t="shared" si="11"/>
        <v>0</v>
      </c>
      <c r="P30" s="198">
        <f t="shared" si="12"/>
        <v>0</v>
      </c>
      <c r="Q30" s="198">
        <f t="shared" si="13"/>
        <v>0</v>
      </c>
      <c r="R30" s="198">
        <f t="shared" si="14"/>
        <v>0</v>
      </c>
    </row>
    <row r="31" spans="1:18" ht="15" x14ac:dyDescent="0.25">
      <c r="A31" s="123" t="s">
        <v>146</v>
      </c>
      <c r="B31" s="124"/>
      <c r="C31" s="124"/>
      <c r="D31" s="124"/>
      <c r="E31" s="124"/>
      <c r="F31" s="124"/>
      <c r="G31" s="124"/>
      <c r="H31" s="111">
        <f t="shared" si="8"/>
        <v>0</v>
      </c>
      <c r="I31" s="111">
        <f t="shared" si="9"/>
        <v>0</v>
      </c>
      <c r="J31" s="112">
        <f t="shared" si="10"/>
        <v>0</v>
      </c>
      <c r="K31" s="124"/>
      <c r="L31" s="124"/>
      <c r="M31" s="124"/>
      <c r="N31" s="110"/>
      <c r="O31" s="197">
        <f t="shared" si="11"/>
        <v>0</v>
      </c>
      <c r="P31" s="198">
        <f t="shared" si="12"/>
        <v>0</v>
      </c>
      <c r="Q31" s="198">
        <f t="shared" si="13"/>
        <v>0</v>
      </c>
      <c r="R31" s="198">
        <f t="shared" si="14"/>
        <v>0</v>
      </c>
    </row>
    <row r="32" spans="1:18" ht="15" x14ac:dyDescent="0.25">
      <c r="A32" s="123" t="s">
        <v>147</v>
      </c>
      <c r="B32" s="124"/>
      <c r="C32" s="124"/>
      <c r="D32" s="124"/>
      <c r="E32" s="124"/>
      <c r="F32" s="124"/>
      <c r="G32" s="124"/>
      <c r="H32" s="111">
        <f t="shared" si="8"/>
        <v>0</v>
      </c>
      <c r="I32" s="111">
        <f t="shared" si="9"/>
        <v>0</v>
      </c>
      <c r="J32" s="112">
        <f t="shared" si="10"/>
        <v>0</v>
      </c>
      <c r="K32" s="110"/>
      <c r="L32" s="110"/>
      <c r="M32" s="110"/>
      <c r="N32" s="110"/>
      <c r="O32" s="197">
        <f t="shared" si="11"/>
        <v>0</v>
      </c>
      <c r="P32" s="198">
        <f t="shared" si="12"/>
        <v>0</v>
      </c>
      <c r="Q32" s="198">
        <f t="shared" si="13"/>
        <v>0</v>
      </c>
      <c r="R32" s="198">
        <f t="shared" si="14"/>
        <v>0</v>
      </c>
    </row>
    <row r="33" spans="1:18" ht="15" x14ac:dyDescent="0.25">
      <c r="A33" s="172" t="s">
        <v>148</v>
      </c>
      <c r="B33" s="124"/>
      <c r="C33" s="124"/>
      <c r="D33" s="124"/>
      <c r="E33" s="124"/>
      <c r="F33" s="124"/>
      <c r="G33" s="124"/>
      <c r="H33" s="173">
        <f t="shared" si="8"/>
        <v>0</v>
      </c>
      <c r="I33" s="173">
        <f t="shared" si="9"/>
        <v>0</v>
      </c>
      <c r="J33" s="112">
        <f t="shared" si="10"/>
        <v>0</v>
      </c>
      <c r="K33" s="124"/>
      <c r="L33" s="124"/>
      <c r="M33" s="124"/>
      <c r="N33" s="124"/>
      <c r="O33" s="197">
        <f t="shared" si="11"/>
        <v>0</v>
      </c>
      <c r="P33" s="198">
        <f t="shared" si="12"/>
        <v>0</v>
      </c>
      <c r="Q33" s="198">
        <f t="shared" si="13"/>
        <v>0</v>
      </c>
      <c r="R33" s="198">
        <f t="shared" si="14"/>
        <v>0</v>
      </c>
    </row>
    <row r="34" spans="1:18" ht="15.75" x14ac:dyDescent="0.25">
      <c r="A34" s="176" t="s">
        <v>149</v>
      </c>
      <c r="B34" s="177">
        <f t="shared" ref="B34:G34" si="15">SUM(B26:B33)</f>
        <v>0</v>
      </c>
      <c r="C34" s="177">
        <f t="shared" si="15"/>
        <v>0</v>
      </c>
      <c r="D34" s="177">
        <f t="shared" si="15"/>
        <v>0</v>
      </c>
      <c r="E34" s="177">
        <f t="shared" si="15"/>
        <v>0</v>
      </c>
      <c r="F34" s="177">
        <f t="shared" si="15"/>
        <v>0</v>
      </c>
      <c r="G34" s="177">
        <f t="shared" si="15"/>
        <v>0</v>
      </c>
      <c r="H34" s="177">
        <f t="shared" si="8"/>
        <v>0</v>
      </c>
      <c r="I34" s="177">
        <f t="shared" si="9"/>
        <v>0</v>
      </c>
      <c r="J34" s="178">
        <f t="shared" si="10"/>
        <v>0</v>
      </c>
      <c r="K34" s="157">
        <f>SUM(K26:K33)</f>
        <v>0</v>
      </c>
      <c r="L34" s="157">
        <f>SUM(L26:L33)</f>
        <v>0</v>
      </c>
      <c r="M34" s="157">
        <f>SUM(M26:M33)</f>
        <v>0</v>
      </c>
      <c r="N34" s="157">
        <f>SUM(N26:N33)</f>
        <v>0</v>
      </c>
      <c r="O34" s="202">
        <f t="shared" si="11"/>
        <v>0</v>
      </c>
      <c r="P34" s="202">
        <f t="shared" si="12"/>
        <v>0</v>
      </c>
      <c r="Q34" s="202">
        <f t="shared" si="13"/>
        <v>0</v>
      </c>
      <c r="R34" s="202">
        <f t="shared" si="14"/>
        <v>0</v>
      </c>
    </row>
    <row r="35" spans="1:18" ht="15" x14ac:dyDescent="0.2">
      <c r="A35" s="109" t="s">
        <v>150</v>
      </c>
      <c r="B35" s="110"/>
      <c r="C35" s="110"/>
      <c r="D35" s="110"/>
      <c r="E35" s="110"/>
      <c r="F35" s="110"/>
      <c r="G35" s="110"/>
      <c r="H35" s="111">
        <f t="shared" si="8"/>
        <v>0</v>
      </c>
      <c r="I35" s="111">
        <f t="shared" si="9"/>
        <v>0</v>
      </c>
      <c r="J35" s="112">
        <f t="shared" si="10"/>
        <v>0</v>
      </c>
      <c r="K35" s="205"/>
      <c r="L35" s="206"/>
      <c r="M35" s="206"/>
      <c r="N35" s="207"/>
      <c r="O35" s="208"/>
      <c r="P35" s="208"/>
      <c r="Q35" s="208"/>
      <c r="R35" s="208"/>
    </row>
    <row r="36" spans="1:18" ht="15.75" x14ac:dyDescent="0.25">
      <c r="A36" s="184" t="s">
        <v>151</v>
      </c>
      <c r="B36" s="185">
        <f t="shared" ref="B36:G36" si="16">B23+B34</f>
        <v>0</v>
      </c>
      <c r="C36" s="185">
        <f t="shared" si="16"/>
        <v>0</v>
      </c>
      <c r="D36" s="185">
        <f t="shared" si="16"/>
        <v>0</v>
      </c>
      <c r="E36" s="185">
        <f t="shared" si="16"/>
        <v>0</v>
      </c>
      <c r="F36" s="185">
        <f t="shared" si="16"/>
        <v>0</v>
      </c>
      <c r="G36" s="185">
        <f t="shared" si="16"/>
        <v>0</v>
      </c>
      <c r="H36" s="185">
        <f t="shared" si="8"/>
        <v>0</v>
      </c>
      <c r="I36" s="185">
        <f t="shared" si="9"/>
        <v>0</v>
      </c>
      <c r="J36" s="186">
        <f t="shared" si="10"/>
        <v>0</v>
      </c>
      <c r="K36" s="177">
        <f>K23+K34</f>
        <v>0</v>
      </c>
      <c r="L36" s="177">
        <f>L23+L34</f>
        <v>0</v>
      </c>
      <c r="M36" s="177">
        <f>M23+M34</f>
        <v>0</v>
      </c>
      <c r="N36" s="209"/>
      <c r="O36" s="208"/>
      <c r="P36" s="208"/>
      <c r="Q36" s="208"/>
      <c r="R36" s="208"/>
    </row>
  </sheetData>
  <mergeCells count="7">
    <mergeCell ref="A25:R25"/>
    <mergeCell ref="I2:R2"/>
    <mergeCell ref="A1:R1"/>
    <mergeCell ref="B3:J3"/>
    <mergeCell ref="K3:M3"/>
    <mergeCell ref="O3:R3"/>
    <mergeCell ref="A5:R5"/>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H29"/>
  <sheetViews>
    <sheetView workbookViewId="0">
      <selection activeCell="J17" sqref="J17"/>
    </sheetView>
  </sheetViews>
  <sheetFormatPr baseColWidth="10" defaultRowHeight="12.75" x14ac:dyDescent="0.2"/>
  <cols>
    <col min="1" max="1" width="19.42578125" customWidth="1"/>
    <col min="2" max="2" width="20" customWidth="1"/>
    <col min="3" max="3" width="21" customWidth="1"/>
    <col min="4" max="4" width="27.7109375" customWidth="1"/>
    <col min="5" max="5" width="14.42578125" customWidth="1"/>
    <col min="6" max="6" width="17.42578125" customWidth="1"/>
    <col min="7" max="7" width="23.42578125" customWidth="1"/>
    <col min="8" max="8" width="23.5703125" customWidth="1"/>
  </cols>
  <sheetData>
    <row r="1" spans="1:8" s="210" customFormat="1" ht="18" x14ac:dyDescent="0.25">
      <c r="A1" s="210" t="s">
        <v>156</v>
      </c>
    </row>
    <row r="2" spans="1:8" s="210" customFormat="1" ht="18" x14ac:dyDescent="0.25">
      <c r="A2" s="210">
        <f>E1_13</f>
        <v>0</v>
      </c>
    </row>
    <row r="3" spans="1:8" ht="13.5" customHeight="1" x14ac:dyDescent="0.2"/>
    <row r="4" spans="1:8" s="211" customFormat="1" ht="15" customHeight="1" x14ac:dyDescent="0.2">
      <c r="A4" s="519" t="s">
        <v>157</v>
      </c>
      <c r="B4" s="518" t="s">
        <v>158</v>
      </c>
      <c r="C4" s="518" t="s">
        <v>159</v>
      </c>
      <c r="D4" s="518" t="s">
        <v>160</v>
      </c>
      <c r="E4" s="518" t="s">
        <v>161</v>
      </c>
      <c r="F4" s="518" t="s">
        <v>162</v>
      </c>
      <c r="G4" s="518" t="s">
        <v>333</v>
      </c>
      <c r="H4" s="518" t="s">
        <v>334</v>
      </c>
    </row>
    <row r="5" spans="1:8" s="211" customFormat="1" ht="15.75" customHeight="1" x14ac:dyDescent="0.2">
      <c r="A5" s="519"/>
      <c r="B5" s="519"/>
      <c r="C5" s="518"/>
      <c r="D5" s="518"/>
      <c r="E5" s="518"/>
      <c r="F5" s="518"/>
      <c r="G5" s="518"/>
      <c r="H5" s="518"/>
    </row>
    <row r="6" spans="1:8" s="211" customFormat="1" ht="15.75" customHeight="1" x14ac:dyDescent="0.2">
      <c r="A6" s="519"/>
      <c r="B6" s="518"/>
      <c r="C6" s="518"/>
      <c r="D6" s="518"/>
      <c r="E6" s="518"/>
      <c r="F6" s="518"/>
      <c r="G6" s="518"/>
      <c r="H6" s="518"/>
    </row>
    <row r="7" spans="1:8" ht="20.100000000000001" customHeight="1" x14ac:dyDescent="0.2">
      <c r="A7" s="212"/>
      <c r="B7" s="213"/>
      <c r="C7" s="214"/>
      <c r="D7" s="215"/>
      <c r="E7" s="215"/>
      <c r="F7" s="215"/>
      <c r="G7" s="212"/>
      <c r="H7" s="212"/>
    </row>
    <row r="8" spans="1:8" ht="20.100000000000001" customHeight="1" x14ac:dyDescent="0.2">
      <c r="A8" s="212"/>
      <c r="B8" s="213"/>
      <c r="C8" s="215"/>
      <c r="D8" s="215"/>
      <c r="E8" s="215"/>
      <c r="F8" s="215"/>
      <c r="G8" s="212"/>
      <c r="H8" s="212"/>
    </row>
    <row r="9" spans="1:8" ht="20.100000000000001" customHeight="1" x14ac:dyDescent="0.2">
      <c r="A9" s="212"/>
      <c r="B9" s="213"/>
      <c r="C9" s="215"/>
      <c r="D9" s="215"/>
      <c r="E9" s="215"/>
      <c r="F9" s="215"/>
      <c r="G9" s="212"/>
      <c r="H9" s="212"/>
    </row>
    <row r="10" spans="1:8" ht="20.100000000000001" customHeight="1" x14ac:dyDescent="0.2">
      <c r="A10" s="212"/>
      <c r="B10" s="213"/>
      <c r="C10" s="215"/>
      <c r="D10" s="215"/>
      <c r="E10" s="215"/>
      <c r="F10" s="215"/>
      <c r="G10" s="212"/>
      <c r="H10" s="212"/>
    </row>
    <row r="11" spans="1:8" ht="20.100000000000001" customHeight="1" x14ac:dyDescent="0.2">
      <c r="A11" s="212"/>
      <c r="B11" s="213"/>
      <c r="C11" s="215"/>
      <c r="D11" s="215"/>
      <c r="E11" s="215"/>
      <c r="F11" s="215"/>
      <c r="G11" s="212"/>
      <c r="H11" s="212"/>
    </row>
    <row r="12" spans="1:8" ht="20.100000000000001" customHeight="1" x14ac:dyDescent="0.2">
      <c r="A12" s="212"/>
      <c r="B12" s="213"/>
      <c r="C12" s="215"/>
      <c r="D12" s="215"/>
      <c r="E12" s="215"/>
      <c r="F12" s="215"/>
      <c r="G12" s="212"/>
      <c r="H12" s="212"/>
    </row>
    <row r="13" spans="1:8" ht="20.100000000000001" customHeight="1" x14ac:dyDescent="0.2">
      <c r="A13" s="212"/>
      <c r="B13" s="213"/>
      <c r="C13" s="215"/>
      <c r="D13" s="215"/>
      <c r="E13" s="215"/>
      <c r="F13" s="215"/>
      <c r="G13" s="212"/>
      <c r="H13" s="212"/>
    </row>
    <row r="14" spans="1:8" ht="20.100000000000001" customHeight="1" x14ac:dyDescent="0.2">
      <c r="A14" s="212"/>
      <c r="B14" s="213"/>
      <c r="C14" s="215"/>
      <c r="D14" s="215"/>
      <c r="E14" s="215"/>
      <c r="F14" s="215"/>
      <c r="G14" s="212"/>
      <c r="H14" s="212"/>
    </row>
    <row r="15" spans="1:8" ht="20.100000000000001" customHeight="1" x14ac:dyDescent="0.2">
      <c r="A15" s="212"/>
      <c r="B15" s="213"/>
      <c r="C15" s="215"/>
      <c r="D15" s="215"/>
      <c r="E15" s="215"/>
      <c r="F15" s="215"/>
      <c r="G15" s="212"/>
      <c r="H15" s="212"/>
    </row>
    <row r="16" spans="1:8" ht="20.100000000000001" customHeight="1" x14ac:dyDescent="0.2">
      <c r="A16" s="212"/>
      <c r="B16" s="213"/>
      <c r="C16" s="215"/>
      <c r="D16" s="215"/>
      <c r="E16" s="215"/>
      <c r="F16" s="215"/>
      <c r="G16" s="212"/>
      <c r="H16" s="212"/>
    </row>
    <row r="17" spans="1:8" ht="20.100000000000001" customHeight="1" x14ac:dyDescent="0.2">
      <c r="A17" s="212"/>
      <c r="B17" s="213"/>
      <c r="C17" s="215"/>
      <c r="D17" s="215"/>
      <c r="E17" s="215"/>
      <c r="F17" s="215"/>
      <c r="G17" s="212"/>
      <c r="H17" s="212"/>
    </row>
    <row r="18" spans="1:8" ht="20.100000000000001" customHeight="1" x14ac:dyDescent="0.2">
      <c r="A18" s="212"/>
      <c r="B18" s="213"/>
      <c r="C18" s="215"/>
      <c r="D18" s="215"/>
      <c r="E18" s="215"/>
      <c r="F18" s="215"/>
      <c r="G18" s="212"/>
      <c r="H18" s="212"/>
    </row>
    <row r="19" spans="1:8" ht="20.100000000000001" customHeight="1" x14ac:dyDescent="0.2">
      <c r="A19" s="212"/>
      <c r="B19" s="213"/>
      <c r="C19" s="215"/>
      <c r="D19" s="215"/>
      <c r="E19" s="215"/>
      <c r="F19" s="215"/>
      <c r="G19" s="212"/>
      <c r="H19" s="212"/>
    </row>
    <row r="20" spans="1:8" ht="20.100000000000001" customHeight="1" x14ac:dyDescent="0.2">
      <c r="A20" s="212"/>
      <c r="B20" s="213"/>
      <c r="C20" s="215"/>
      <c r="D20" s="215"/>
      <c r="E20" s="215"/>
      <c r="F20" s="215"/>
      <c r="G20" s="212"/>
      <c r="H20" s="212"/>
    </row>
    <row r="21" spans="1:8" ht="20.100000000000001" customHeight="1" x14ac:dyDescent="0.2">
      <c r="A21" s="212"/>
      <c r="B21" s="213"/>
      <c r="C21" s="215"/>
      <c r="D21" s="215"/>
      <c r="E21" s="215"/>
      <c r="F21" s="215"/>
      <c r="G21" s="212"/>
      <c r="H21" s="212"/>
    </row>
    <row r="22" spans="1:8" ht="20.100000000000001" customHeight="1" x14ac:dyDescent="0.2">
      <c r="A22" s="212"/>
      <c r="B22" s="213"/>
      <c r="C22" s="215"/>
      <c r="D22" s="215"/>
      <c r="E22" s="215"/>
      <c r="F22" s="215"/>
      <c r="G22" s="212"/>
      <c r="H22" s="212"/>
    </row>
    <row r="23" spans="1:8" ht="20.100000000000001" customHeight="1" x14ac:dyDescent="0.2">
      <c r="A23" s="212"/>
      <c r="B23" s="213"/>
      <c r="C23" s="215"/>
      <c r="D23" s="215"/>
      <c r="E23" s="215"/>
      <c r="F23" s="215"/>
      <c r="G23" s="212"/>
      <c r="H23" s="212"/>
    </row>
    <row r="24" spans="1:8" ht="20.100000000000001" customHeight="1" x14ac:dyDescent="0.2">
      <c r="A24" s="212"/>
      <c r="B24" s="213"/>
      <c r="C24" s="215"/>
      <c r="D24" s="215"/>
      <c r="E24" s="215"/>
      <c r="F24" s="215"/>
      <c r="G24" s="212"/>
      <c r="H24" s="212"/>
    </row>
    <row r="25" spans="1:8" ht="20.100000000000001" customHeight="1" x14ac:dyDescent="0.2">
      <c r="A25" s="212"/>
      <c r="B25" s="213"/>
      <c r="C25" s="215"/>
      <c r="D25" s="215"/>
      <c r="E25" s="215"/>
      <c r="F25" s="215"/>
      <c r="G25" s="212"/>
      <c r="H25" s="212"/>
    </row>
    <row r="26" spans="1:8" ht="20.100000000000001" customHeight="1" x14ac:dyDescent="0.2">
      <c r="A26" s="212"/>
      <c r="B26" s="213"/>
      <c r="C26" s="215"/>
      <c r="D26" s="215"/>
      <c r="E26" s="215"/>
      <c r="F26" s="215"/>
      <c r="G26" s="212"/>
      <c r="H26" s="212"/>
    </row>
    <row r="27" spans="1:8" ht="20.100000000000001" customHeight="1" x14ac:dyDescent="0.2">
      <c r="A27" s="212"/>
      <c r="B27" s="213"/>
      <c r="C27" s="215"/>
      <c r="D27" s="215"/>
      <c r="E27" s="215"/>
      <c r="F27" s="215"/>
      <c r="G27" s="212"/>
      <c r="H27" s="212"/>
    </row>
    <row r="28" spans="1:8" ht="20.100000000000001" customHeight="1" x14ac:dyDescent="0.2">
      <c r="A28" s="212"/>
      <c r="B28" s="213"/>
      <c r="C28" s="215"/>
      <c r="D28" s="215"/>
      <c r="E28" s="215"/>
      <c r="F28" s="215"/>
      <c r="G28" s="212"/>
      <c r="H28" s="212"/>
    </row>
    <row r="29" spans="1:8" ht="20.100000000000001" customHeight="1" x14ac:dyDescent="0.2">
      <c r="A29" s="212"/>
      <c r="B29" s="213"/>
      <c r="C29" s="215"/>
      <c r="D29" s="215"/>
      <c r="E29" s="215"/>
      <c r="F29" s="215"/>
      <c r="G29" s="212"/>
      <c r="H29" s="212"/>
    </row>
  </sheetData>
  <mergeCells count="8">
    <mergeCell ref="G4:G6"/>
    <mergeCell ref="H4:H6"/>
    <mergeCell ref="A4:A6"/>
    <mergeCell ref="B4:B6"/>
    <mergeCell ref="C4:C6"/>
    <mergeCell ref="D4:D6"/>
    <mergeCell ref="E4:E6"/>
    <mergeCell ref="F4:F6"/>
  </mergeCells>
  <pageMargins left="0" right="0" top="0.98402777777777772" bottom="0.98402777777777772" header="0.51180555555555551" footer="0.51180555555555551"/>
  <pageSetup paperSize="9" scale="80" firstPageNumber="0" orientation="landscape" horizontalDpi="300" verticalDpi="300"/>
  <headerFooter alignWithMargins="0">
    <oddHeader>&amp;C&amp;"Arial,Gras"&amp;12&amp;UANNEXE 5</oddHead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8">
    <pageSetUpPr fitToPage="1"/>
  </sheetPr>
  <dimension ref="A1:K67"/>
  <sheetViews>
    <sheetView showGridLines="0" zoomScale="115" zoomScaleNormal="115" workbookViewId="0">
      <selection activeCell="J17" sqref="J17"/>
    </sheetView>
  </sheetViews>
  <sheetFormatPr baseColWidth="10" defaultColWidth="11.42578125" defaultRowHeight="15" x14ac:dyDescent="0.25"/>
  <cols>
    <col min="1" max="1" width="25.28515625" style="216" customWidth="1"/>
    <col min="2" max="2" width="16" style="216" customWidth="1"/>
    <col min="3" max="3" width="6.7109375" style="216" customWidth="1"/>
    <col min="4" max="4" width="16.28515625" style="216" customWidth="1"/>
    <col min="5" max="5" width="6.7109375" style="216" customWidth="1"/>
    <col min="6" max="6" width="13.140625" style="216" customWidth="1"/>
    <col min="7" max="7" width="6.7109375" style="216" customWidth="1"/>
    <col min="8" max="16384" width="11.42578125" style="216"/>
  </cols>
  <sheetData>
    <row r="1" spans="1:11" ht="18" x14ac:dyDescent="0.25">
      <c r="A1" s="334" t="s">
        <v>163</v>
      </c>
      <c r="B1" s="334"/>
      <c r="C1" s="334"/>
      <c r="D1" s="334"/>
      <c r="E1" s="335"/>
      <c r="F1" s="335"/>
      <c r="G1" s="335"/>
      <c r="H1" s="335"/>
      <c r="I1" s="335"/>
      <c r="J1" s="335"/>
      <c r="K1" s="335"/>
    </row>
    <row r="2" spans="1:11" s="217" customFormat="1" ht="17.25" customHeight="1" x14ac:dyDescent="0.2">
      <c r="A2" s="336" t="s">
        <v>164</v>
      </c>
      <c r="B2" s="520">
        <f>E1_13</f>
        <v>0</v>
      </c>
      <c r="C2" s="520"/>
      <c r="D2" s="520"/>
      <c r="E2" s="520"/>
      <c r="F2" s="520"/>
      <c r="G2" s="520"/>
      <c r="H2" s="22" t="s">
        <v>327</v>
      </c>
      <c r="I2" s="337"/>
      <c r="J2" s="337"/>
      <c r="K2" s="337"/>
    </row>
    <row r="3" spans="1:11" s="218" customFormat="1" ht="7.5" customHeight="1" x14ac:dyDescent="0.25">
      <c r="A3" s="338"/>
      <c r="B3" s="339"/>
      <c r="C3" s="339"/>
      <c r="D3" s="339"/>
      <c r="E3" s="340"/>
      <c r="F3" s="341"/>
      <c r="G3" s="342"/>
      <c r="H3" s="343"/>
      <c r="I3" s="344"/>
      <c r="J3" s="343"/>
      <c r="K3" s="345"/>
    </row>
    <row r="4" spans="1:11" s="218" customFormat="1" ht="17.25" customHeight="1" x14ac:dyDescent="0.25">
      <c r="A4" s="372" t="s">
        <v>165</v>
      </c>
      <c r="B4" s="373"/>
      <c r="C4" s="339"/>
      <c r="E4" s="346" t="s">
        <v>166</v>
      </c>
      <c r="F4" s="521">
        <f>E1_SIRET</f>
        <v>0</v>
      </c>
      <c r="G4" s="521"/>
      <c r="H4" s="22" t="s">
        <v>327</v>
      </c>
    </row>
    <row r="5" spans="1:11" s="218" customFormat="1" ht="16.5" customHeight="1" x14ac:dyDescent="0.25">
      <c r="A5" s="338"/>
      <c r="B5" s="339"/>
      <c r="C5" s="339"/>
      <c r="D5" s="339"/>
      <c r="E5" s="340"/>
      <c r="F5" s="341"/>
      <c r="G5" s="342"/>
      <c r="H5" s="343"/>
      <c r="I5" s="344"/>
      <c r="J5" s="343"/>
      <c r="K5" s="345"/>
    </row>
    <row r="6" spans="1:11" s="218" customFormat="1" ht="16.5" customHeight="1" x14ac:dyDescent="0.25">
      <c r="A6" s="372" t="s">
        <v>167</v>
      </c>
      <c r="B6" s="347">
        <f>E1_15</f>
        <v>0</v>
      </c>
      <c r="C6" s="339"/>
      <c r="D6" s="348" t="s">
        <v>111</v>
      </c>
      <c r="E6" s="349"/>
      <c r="F6" s="350">
        <f>E1_MOIS</f>
        <v>0</v>
      </c>
      <c r="G6" s="342"/>
      <c r="H6" s="343"/>
      <c r="I6" s="344"/>
      <c r="J6" s="343"/>
      <c r="K6" s="345"/>
    </row>
    <row r="7" spans="1:11" s="218" customFormat="1" ht="16.5" customHeight="1" x14ac:dyDescent="0.25">
      <c r="A7" s="338"/>
      <c r="B7" s="22" t="s">
        <v>327</v>
      </c>
      <c r="C7" s="339"/>
      <c r="D7" s="339"/>
      <c r="E7" s="340"/>
      <c r="F7" s="22" t="s">
        <v>327</v>
      </c>
      <c r="G7" s="342"/>
      <c r="H7" s="343"/>
      <c r="I7" s="344"/>
      <c r="J7" s="343"/>
      <c r="K7" s="345"/>
    </row>
    <row r="8" spans="1:11" s="218" customFormat="1" ht="33.75" customHeight="1" x14ac:dyDescent="0.25">
      <c r="A8" s="522" t="s">
        <v>168</v>
      </c>
      <c r="B8" s="522"/>
      <c r="C8" s="522"/>
      <c r="D8" s="522"/>
      <c r="E8" s="522"/>
      <c r="F8" s="522"/>
      <c r="G8" s="522"/>
      <c r="H8" s="343"/>
      <c r="I8" s="344"/>
      <c r="J8" s="343"/>
      <c r="K8" s="345"/>
    </row>
    <row r="9" spans="1:11" s="218" customFormat="1" ht="16.5" customHeight="1" x14ac:dyDescent="0.25">
      <c r="A9" s="351"/>
      <c r="B9" s="351"/>
      <c r="C9" s="351"/>
      <c r="D9" s="351"/>
      <c r="E9" s="351"/>
      <c r="F9" s="341"/>
      <c r="G9" s="342"/>
      <c r="H9" s="343"/>
      <c r="I9" s="344"/>
      <c r="J9" s="343"/>
      <c r="K9" s="345"/>
    </row>
    <row r="10" spans="1:11" ht="18" customHeight="1" x14ac:dyDescent="0.25">
      <c r="A10" s="523" t="s">
        <v>169</v>
      </c>
      <c r="B10" s="523"/>
      <c r="C10" s="523"/>
      <c r="D10" s="523"/>
      <c r="E10" s="523"/>
      <c r="F10" s="523"/>
      <c r="G10" s="523"/>
      <c r="H10" s="335"/>
      <c r="I10" s="335"/>
      <c r="J10" s="335"/>
      <c r="K10" s="335"/>
    </row>
    <row r="11" spans="1:11" ht="6" customHeight="1" x14ac:dyDescent="0.25">
      <c r="A11" s="352"/>
      <c r="B11" s="352"/>
      <c r="C11" s="352"/>
      <c r="D11" s="352"/>
      <c r="E11" s="352"/>
      <c r="F11" s="352"/>
      <c r="G11" s="352"/>
      <c r="H11" s="335"/>
      <c r="I11" s="335"/>
      <c r="J11" s="335"/>
      <c r="K11" s="335"/>
    </row>
    <row r="12" spans="1:11" ht="18" x14ac:dyDescent="0.25">
      <c r="A12" s="353" t="s">
        <v>170</v>
      </c>
      <c r="B12" s="374">
        <f>E1_12</f>
        <v>0</v>
      </c>
      <c r="C12" s="22" t="s">
        <v>327</v>
      </c>
      <c r="D12" s="354"/>
      <c r="E12" s="354"/>
      <c r="F12" s="355" t="s">
        <v>171</v>
      </c>
      <c r="G12" s="352"/>
      <c r="H12" s="335"/>
      <c r="I12" s="335"/>
      <c r="J12" s="335"/>
      <c r="K12" s="335"/>
    </row>
    <row r="13" spans="1:11" ht="6" customHeight="1" x14ac:dyDescent="0.25">
      <c r="A13" s="352"/>
      <c r="B13" s="352"/>
      <c r="C13" s="352"/>
      <c r="D13" s="352"/>
      <c r="E13" s="352"/>
      <c r="F13" s="352"/>
      <c r="G13" s="352"/>
      <c r="H13" s="335"/>
      <c r="I13" s="335"/>
      <c r="J13" s="335"/>
      <c r="K13" s="335"/>
    </row>
    <row r="14" spans="1:11" x14ac:dyDescent="0.25">
      <c r="A14" s="356" t="s">
        <v>172</v>
      </c>
      <c r="B14" s="357" t="s">
        <v>336</v>
      </c>
      <c r="C14" s="357" t="s">
        <v>97</v>
      </c>
      <c r="D14" s="357" t="s">
        <v>173</v>
      </c>
      <c r="E14" s="357" t="s">
        <v>97</v>
      </c>
      <c r="F14" s="357" t="s">
        <v>174</v>
      </c>
      <c r="G14" s="357" t="s">
        <v>97</v>
      </c>
      <c r="H14" s="335"/>
      <c r="I14" s="335"/>
      <c r="J14" s="335"/>
      <c r="K14" s="335"/>
    </row>
    <row r="15" spans="1:11" ht="12.75" customHeight="1" x14ac:dyDescent="0.25">
      <c r="A15" s="358" t="s">
        <v>175</v>
      </c>
      <c r="B15" s="359"/>
      <c r="C15" s="360" t="str">
        <f>IF(S1_CATOT13&lt;&gt;0,S1_CAN1/S1_CATOT13,"")</f>
        <v/>
      </c>
      <c r="D15" s="359"/>
      <c r="E15" s="360" t="str">
        <f>IF(S1_CATOT13&lt;&gt;0,S1_CAT1/S1_CATOT13,"")</f>
        <v/>
      </c>
      <c r="F15" s="361">
        <f>S1_CAN1+S1_CAT1</f>
        <v>0</v>
      </c>
      <c r="G15" s="362" t="str">
        <f>IF(S1_CATOT13&lt;&gt;0,S1_CATOT1/S1_CATOT13,"")</f>
        <v/>
      </c>
      <c r="H15" s="335"/>
      <c r="I15" s="335"/>
      <c r="J15" s="335"/>
      <c r="K15" s="335"/>
    </row>
    <row r="16" spans="1:11" ht="12.75" customHeight="1" x14ac:dyDescent="0.25">
      <c r="A16" s="358" t="s">
        <v>176</v>
      </c>
      <c r="B16" s="359"/>
      <c r="C16" s="360" t="str">
        <f>IF(S1_CATOT13&lt;&gt;0,S1_CAN1BIS/S1_CATOT13,"")</f>
        <v/>
      </c>
      <c r="D16" s="359"/>
      <c r="E16" s="360" t="str">
        <f>IF(S1_CATOT13&lt;&gt;0,S1_CAT1BIS/S1_CATOT13,"")</f>
        <v/>
      </c>
      <c r="F16" s="361">
        <f>S1_CAN1BIS+S1_CAT1BIS</f>
        <v>0</v>
      </c>
      <c r="G16" s="362" t="str">
        <f>IF(S1_CATOT13&lt;&gt;0,S1_CATOT1BIS/S1_CATOT13,"")</f>
        <v/>
      </c>
      <c r="H16" s="335"/>
      <c r="I16" s="335"/>
      <c r="J16" s="335"/>
      <c r="K16" s="335"/>
    </row>
    <row r="17" spans="1:11" ht="12.75" customHeight="1" x14ac:dyDescent="0.25">
      <c r="A17" s="358" t="s">
        <v>177</v>
      </c>
      <c r="B17" s="359"/>
      <c r="C17" s="360" t="str">
        <f>IF(S1_CATOT13&lt;&gt;0,S1_CAN2/S1_CATOT13,"")</f>
        <v/>
      </c>
      <c r="D17" s="359"/>
      <c r="E17" s="360" t="str">
        <f>IF(S1_CATOT13&lt;&gt;0,S1_CAT2/S1_CATOT13,"")</f>
        <v/>
      </c>
      <c r="F17" s="361">
        <f>S1_CAN2+S1_CAT2</f>
        <v>0</v>
      </c>
      <c r="G17" s="362" t="str">
        <f>IF(S1_CATOT13&lt;&gt;0,S1_CATOT2/S1_CATOT13,"")</f>
        <v/>
      </c>
      <c r="H17" s="335"/>
      <c r="I17" s="335"/>
      <c r="J17" s="335"/>
      <c r="K17" s="335"/>
    </row>
    <row r="18" spans="1:11" ht="12.75" customHeight="1" x14ac:dyDescent="0.25">
      <c r="A18" s="358" t="s">
        <v>178</v>
      </c>
      <c r="B18" s="359"/>
      <c r="C18" s="360" t="str">
        <f>IF(S1_CATOT13&lt;&gt;0,S1_CAN3/S1_CATOT13,"")</f>
        <v/>
      </c>
      <c r="D18" s="359"/>
      <c r="E18" s="360" t="str">
        <f>IF(S1_CATOT13&lt;&gt;0,S1_CAT3/S1_CATOT13,"")</f>
        <v/>
      </c>
      <c r="F18" s="361">
        <f>S1_CAN3+S1_CAT3</f>
        <v>0</v>
      </c>
      <c r="G18" s="362" t="str">
        <f>IF(S1_CATOT13&lt;&gt;0,S1_CATOT3/S1_CATOT13,"")</f>
        <v/>
      </c>
      <c r="H18" s="335"/>
      <c r="I18" s="335"/>
      <c r="J18" s="335"/>
      <c r="K18" s="335"/>
    </row>
    <row r="19" spans="1:11" ht="12.75" customHeight="1" x14ac:dyDescent="0.25">
      <c r="A19" s="358" t="s">
        <v>179</v>
      </c>
      <c r="B19" s="359"/>
      <c r="C19" s="360" t="str">
        <f>IF(S1_CATOT13&lt;&gt;0,S1_CAN4/S1_CATOT13,"")</f>
        <v/>
      </c>
      <c r="D19" s="359"/>
      <c r="E19" s="360" t="str">
        <f>IF(S1_CATOT13&lt;&gt;0,S1_CAT4/S1_CATOT13,"")</f>
        <v/>
      </c>
      <c r="F19" s="361">
        <f>S1_CAN4+S1_CAT4</f>
        <v>0</v>
      </c>
      <c r="G19" s="362" t="str">
        <f>IF(S1_CATOT13&lt;&gt;0,S1_CATOT4/S1_CATOT13,"")</f>
        <v/>
      </c>
      <c r="H19" s="335"/>
      <c r="I19" s="335"/>
      <c r="J19" s="335"/>
      <c r="K19" s="335"/>
    </row>
    <row r="20" spans="1:11" ht="12.75" customHeight="1" x14ac:dyDescent="0.25">
      <c r="A20" s="358" t="s">
        <v>180</v>
      </c>
      <c r="B20" s="359"/>
      <c r="C20" s="360" t="str">
        <f>IF(S1_CATOT13&lt;&gt;0,S1_CAN5/S1_CATOT13,"")</f>
        <v/>
      </c>
      <c r="D20" s="359"/>
      <c r="E20" s="360" t="str">
        <f>IF(S1_CATOT13&lt;&gt;0,S1_CAT5/S1_CATOT13,"")</f>
        <v/>
      </c>
      <c r="F20" s="361">
        <f>S1_CAN5+S1_CAT5</f>
        <v>0</v>
      </c>
      <c r="G20" s="362" t="str">
        <f>IF(S1_CATOT13&lt;&gt;0,S1_CATOT5/S1_CATOT13,"")</f>
        <v/>
      </c>
      <c r="H20" s="335"/>
      <c r="I20" s="335"/>
      <c r="J20" s="335"/>
      <c r="K20" s="335"/>
    </row>
    <row r="21" spans="1:11" ht="12.75" customHeight="1" x14ac:dyDescent="0.25">
      <c r="A21" s="358" t="s">
        <v>181</v>
      </c>
      <c r="B21" s="359"/>
      <c r="C21" s="360" t="str">
        <f>IF(S1_CATOT13&lt;&gt;0,S1_CAN6/S1_CATOT13,"")</f>
        <v/>
      </c>
      <c r="D21" s="359"/>
      <c r="E21" s="360" t="str">
        <f>IF(S1_CATOT13&lt;&gt;0,S1_CAT6/S1_CATOT13,"")</f>
        <v/>
      </c>
      <c r="F21" s="361">
        <f>S1_CAN6+S1_CAT6</f>
        <v>0</v>
      </c>
      <c r="G21" s="362" t="str">
        <f>IF(S1_CATOT13&lt;&gt;0,S1_CATOT6/S1_CATOT13,"")</f>
        <v/>
      </c>
      <c r="H21" s="335"/>
      <c r="I21" s="335"/>
      <c r="J21" s="335"/>
      <c r="K21" s="335"/>
    </row>
    <row r="22" spans="1:11" ht="12.75" customHeight="1" x14ac:dyDescent="0.25">
      <c r="A22" s="358" t="s">
        <v>182</v>
      </c>
      <c r="B22" s="359"/>
      <c r="C22" s="360" t="str">
        <f>IF(S1_CATOT13&lt;&gt;0,S1_CAN7/S1_CATOT13,"")</f>
        <v/>
      </c>
      <c r="D22" s="359"/>
      <c r="E22" s="360" t="str">
        <f>IF(S1_CATOT13&lt;&gt;0,S1_CAT7/S1_CATOT13,"")</f>
        <v/>
      </c>
      <c r="F22" s="361">
        <f>S1_CAN7+S1_CAT7</f>
        <v>0</v>
      </c>
      <c r="G22" s="362" t="str">
        <f>IF(S1_CATOT13&lt;&gt;0,S1_CATOT7/S1_CATOT13,"")</f>
        <v/>
      </c>
      <c r="H22" s="335"/>
      <c r="I22" s="335"/>
      <c r="J22" s="335"/>
      <c r="K22" s="335"/>
    </row>
    <row r="23" spans="1:11" ht="12.75" customHeight="1" x14ac:dyDescent="0.25">
      <c r="A23" s="358" t="s">
        <v>183</v>
      </c>
      <c r="B23" s="359"/>
      <c r="C23" s="360" t="str">
        <f>IF(S1_CATOT13&lt;&gt;0,S1_CAN8/S1_CATOT13,"")</f>
        <v/>
      </c>
      <c r="D23" s="359"/>
      <c r="E23" s="360" t="str">
        <f>IF(S1_CATOT13&lt;&gt;0,S1_CAT8/S1_CATOT13,"")</f>
        <v/>
      </c>
      <c r="F23" s="361">
        <f>S1_CAN8+S1_CAT8</f>
        <v>0</v>
      </c>
      <c r="G23" s="362" t="str">
        <f>IF(S1_CATOT13&lt;&gt;0,S1_CATOT8/S1_CATOT13,"")</f>
        <v/>
      </c>
      <c r="H23" s="335"/>
      <c r="I23" s="335"/>
      <c r="J23" s="335"/>
      <c r="K23" s="335"/>
    </row>
    <row r="24" spans="1:11" ht="12.75" customHeight="1" x14ac:dyDescent="0.25">
      <c r="A24" s="358" t="s">
        <v>184</v>
      </c>
      <c r="B24" s="359"/>
      <c r="C24" s="360" t="str">
        <f>IF(S1_CATOT13&lt;&gt;0,S1_CAN9/S1_CATOT13,"")</f>
        <v/>
      </c>
      <c r="D24" s="359"/>
      <c r="E24" s="360" t="str">
        <f>IF(S1_CATOT13&lt;&gt;0,S1_CAT9/S1_CATOT13,"")</f>
        <v/>
      </c>
      <c r="F24" s="361">
        <f>S1_CAN9+S1_CAT9</f>
        <v>0</v>
      </c>
      <c r="G24" s="362" t="str">
        <f>IF(S1_CATOT13&lt;&gt;0,S1_CATOT9/S1_CATOT13,"")</f>
        <v/>
      </c>
      <c r="H24" s="335"/>
      <c r="I24" s="335"/>
      <c r="J24" s="335"/>
      <c r="K24" s="335"/>
    </row>
    <row r="25" spans="1:11" ht="12.75" customHeight="1" x14ac:dyDescent="0.25">
      <c r="A25" s="358" t="s">
        <v>185</v>
      </c>
      <c r="B25" s="359"/>
      <c r="C25" s="360" t="str">
        <f>IF(S1_CATOT13&lt;&gt;0,S1_CAN10/S1_CATOT13,"")</f>
        <v/>
      </c>
      <c r="D25" s="359"/>
      <c r="E25" s="360" t="str">
        <f>IF(S1_CATOT13&lt;&gt;0,S1_CAT10/S1_CATOT13,"")</f>
        <v/>
      </c>
      <c r="F25" s="361">
        <f>S1_CAN10+S1_CAT10</f>
        <v>0</v>
      </c>
      <c r="G25" s="362" t="str">
        <f>IF(S1_CATOT13&lt;&gt;0,S1_CATOT10/S1_CATOT13,"")</f>
        <v/>
      </c>
      <c r="H25" s="335"/>
      <c r="I25" s="335"/>
      <c r="J25" s="335"/>
      <c r="K25" s="335"/>
    </row>
    <row r="26" spans="1:11" ht="12.75" customHeight="1" x14ac:dyDescent="0.25">
      <c r="A26" s="358" t="s">
        <v>186</v>
      </c>
      <c r="B26" s="359"/>
      <c r="C26" s="360" t="str">
        <f>IF(S1_CATOT13&lt;&gt;0,S1_CAN11/S1_CATOT13,"")</f>
        <v/>
      </c>
      <c r="D26" s="359"/>
      <c r="E26" s="360" t="str">
        <f>IF(S1_CATOT13&lt;&gt;0,S1_CAT11/S1_CATOT13,"")</f>
        <v/>
      </c>
      <c r="F26" s="361">
        <f>S1_CAN11+S1_CAT11</f>
        <v>0</v>
      </c>
      <c r="G26" s="362" t="str">
        <f>IF(S1_CATOT13&lt;&gt;0,S1_CATOT11/S1_CATOT13,"")</f>
        <v/>
      </c>
      <c r="H26" s="335"/>
      <c r="I26" s="335"/>
      <c r="J26" s="335"/>
      <c r="K26" s="335"/>
    </row>
    <row r="27" spans="1:11" ht="12.75" customHeight="1" x14ac:dyDescent="0.25">
      <c r="A27" s="358" t="s">
        <v>187</v>
      </c>
      <c r="B27" s="359"/>
      <c r="C27" s="360" t="str">
        <f>IF(S1_CATOT13&lt;&gt;0,S1_CAN12/S1_CATOT13,"")</f>
        <v/>
      </c>
      <c r="D27" s="359"/>
      <c r="E27" s="360" t="str">
        <f>IF(S1_CATOT13&lt;&gt;0,S1_CAT12/S1_CATOT13,"")</f>
        <v/>
      </c>
      <c r="F27" s="361">
        <f>S1_CAN12+S1_CAT12</f>
        <v>0</v>
      </c>
      <c r="G27" s="362" t="str">
        <f>IF(S1_CATOT13&lt;&gt;0,S1_CATOT12/S1_CATOT13,"")</f>
        <v/>
      </c>
      <c r="H27" s="335"/>
      <c r="I27" s="335"/>
      <c r="J27" s="335"/>
      <c r="K27" s="335"/>
    </row>
    <row r="28" spans="1:11" x14ac:dyDescent="0.25">
      <c r="A28" s="363" t="s">
        <v>188</v>
      </c>
      <c r="B28" s="364">
        <f>SUM(B15:B27)</f>
        <v>0</v>
      </c>
      <c r="C28" s="360" t="str">
        <f>IF(S1_CATOT13&lt;&gt;0,S1_CAN13/S1_CATOT13,"")</f>
        <v/>
      </c>
      <c r="D28" s="364">
        <f>SUM(D15:D27)</f>
        <v>0</v>
      </c>
      <c r="E28" s="360" t="str">
        <f>IF(S1_CATOT13&lt;&gt;0,S1_CAT13/S1_CATOT13,"")</f>
        <v/>
      </c>
      <c r="F28" s="364">
        <f>SUM(F15:F27)</f>
        <v>0</v>
      </c>
      <c r="G28" s="362" t="str">
        <f>IF(S1_CATOT13&lt;&gt;0,S1_CATOT13/S1_CATOT13,"")</f>
        <v/>
      </c>
      <c r="H28" s="335"/>
      <c r="I28" s="335"/>
      <c r="J28" s="335"/>
      <c r="K28" s="335"/>
    </row>
    <row r="29" spans="1:11" ht="5.25" customHeight="1" x14ac:dyDescent="0.25">
      <c r="A29" s="365"/>
      <c r="B29" s="365"/>
      <c r="C29" s="365"/>
      <c r="D29" s="365"/>
      <c r="E29" s="365"/>
      <c r="F29" s="365"/>
      <c r="G29" s="365"/>
      <c r="H29" s="335"/>
      <c r="I29" s="335"/>
      <c r="J29" s="335"/>
      <c r="K29" s="335"/>
    </row>
    <row r="30" spans="1:11" ht="23.25" customHeight="1" x14ac:dyDescent="0.25">
      <c r="A30" s="524" t="s">
        <v>189</v>
      </c>
      <c r="B30" s="524"/>
      <c r="C30" s="365"/>
      <c r="D30" s="365"/>
      <c r="E30" s="365"/>
      <c r="F30" s="365"/>
      <c r="G30" s="365"/>
      <c r="H30" s="335"/>
      <c r="I30" s="335"/>
      <c r="J30" s="335"/>
      <c r="K30" s="335"/>
    </row>
    <row r="31" spans="1:11" ht="12.75" customHeight="1" x14ac:dyDescent="0.25">
      <c r="A31" s="524"/>
      <c r="B31" s="524"/>
      <c r="C31" s="365"/>
      <c r="D31" s="525" t="s">
        <v>190</v>
      </c>
      <c r="E31" s="525"/>
      <c r="F31" s="366">
        <f>S1_CATOT13</f>
        <v>0</v>
      </c>
      <c r="G31" s="365"/>
      <c r="H31" s="335"/>
      <c r="I31" s="335"/>
      <c r="J31" s="335"/>
      <c r="K31" s="335"/>
    </row>
    <row r="32" spans="1:11" ht="14.25" customHeight="1" x14ac:dyDescent="0.25">
      <c r="A32" s="524"/>
      <c r="B32" s="524"/>
      <c r="C32" s="365"/>
      <c r="D32" s="525" t="s">
        <v>191</v>
      </c>
      <c r="E32" s="525"/>
      <c r="F32" s="367"/>
      <c r="G32" s="365"/>
      <c r="H32" s="335"/>
      <c r="I32" s="335"/>
      <c r="J32" s="335"/>
      <c r="K32" s="335"/>
    </row>
    <row r="33" spans="1:11" ht="12" customHeight="1" x14ac:dyDescent="0.25">
      <c r="A33" s="524"/>
      <c r="B33" s="524"/>
      <c r="C33" s="365"/>
      <c r="D33" s="525" t="s">
        <v>192</v>
      </c>
      <c r="E33" s="525"/>
      <c r="F33" s="366">
        <f>S1_CATOT13-S1_CACES</f>
        <v>0</v>
      </c>
      <c r="G33" s="365"/>
      <c r="H33" s="335"/>
      <c r="I33" s="335"/>
      <c r="J33" s="335"/>
      <c r="K33" s="335"/>
    </row>
    <row r="34" spans="1:11" ht="20.25" customHeight="1" x14ac:dyDescent="0.25">
      <c r="A34" s="524"/>
      <c r="B34" s="524"/>
      <c r="C34" s="365"/>
      <c r="D34" s="368"/>
      <c r="E34" s="368"/>
      <c r="F34" s="365"/>
      <c r="G34" s="365"/>
      <c r="H34" s="335"/>
      <c r="I34" s="335"/>
      <c r="J34" s="335"/>
      <c r="K34" s="335"/>
    </row>
    <row r="35" spans="1:11" ht="6" customHeight="1" x14ac:dyDescent="0.25">
      <c r="A35" s="369"/>
      <c r="B35" s="369"/>
      <c r="C35" s="369"/>
      <c r="D35" s="369"/>
      <c r="E35" s="369"/>
      <c r="F35" s="369"/>
      <c r="G35" s="369"/>
      <c r="H35" s="335"/>
      <c r="I35" s="335"/>
      <c r="J35" s="335"/>
      <c r="K35" s="335"/>
    </row>
    <row r="36" spans="1:11" x14ac:dyDescent="0.25">
      <c r="A36" s="356" t="s">
        <v>193</v>
      </c>
      <c r="B36" s="357" t="s">
        <v>194</v>
      </c>
      <c r="C36" s="357" t="s">
        <v>97</v>
      </c>
      <c r="D36" s="357" t="s">
        <v>173</v>
      </c>
      <c r="E36" s="357" t="s">
        <v>97</v>
      </c>
      <c r="F36" s="357" t="s">
        <v>174</v>
      </c>
      <c r="G36" s="357" t="s">
        <v>97</v>
      </c>
      <c r="H36" s="335"/>
      <c r="I36" s="335"/>
      <c r="J36" s="335"/>
      <c r="K36" s="335"/>
    </row>
    <row r="37" spans="1:11" ht="12.75" customHeight="1" x14ac:dyDescent="0.25">
      <c r="A37" s="358" t="s">
        <v>195</v>
      </c>
      <c r="B37" s="359"/>
      <c r="C37" s="360" t="str">
        <f>IF(S1_MBTOT13&lt;&gt;0,S1_MBN1/S1_MBTOT13,"")</f>
        <v/>
      </c>
      <c r="D37" s="359"/>
      <c r="E37" s="362" t="str">
        <f>IF(S1_MBTOT13&lt;&gt;0,S1_MBT1/S1_MBTOT13,"")</f>
        <v/>
      </c>
      <c r="F37" s="361">
        <f>S1_MBN1+S1_MBT1</f>
        <v>0</v>
      </c>
      <c r="G37" s="362" t="str">
        <f>IF(S1_MBTOT13&lt;&gt;0,S1_MBTOT1/S1_MBTOT13,"")</f>
        <v/>
      </c>
      <c r="H37" s="335"/>
      <c r="I37" s="335"/>
      <c r="J37" s="335"/>
      <c r="K37" s="335"/>
    </row>
    <row r="38" spans="1:11" ht="12.75" customHeight="1" x14ac:dyDescent="0.25">
      <c r="A38" s="358" t="s">
        <v>196</v>
      </c>
      <c r="B38" s="359"/>
      <c r="C38" s="360" t="str">
        <f>IF(S1_MBTOT13&lt;&gt;0,S1_MBN1BIS/S1_MBTOT13,"")</f>
        <v/>
      </c>
      <c r="D38" s="359"/>
      <c r="E38" s="362" t="str">
        <f>IF(S1_MBTOT13&lt;&gt;0,S1_MBT1BIS/S1_MBTOT13,"")</f>
        <v/>
      </c>
      <c r="F38" s="361">
        <f>S1_MBN1BIS+S1_MBT1BIS</f>
        <v>0</v>
      </c>
      <c r="G38" s="362" t="str">
        <f>IF(S1_MBTOT13&lt;&gt;0,S1_MBTOT1BIS/S1_MBTOT13,"")</f>
        <v/>
      </c>
      <c r="H38" s="335"/>
      <c r="I38" s="335"/>
      <c r="J38" s="335"/>
      <c r="K38" s="335"/>
    </row>
    <row r="39" spans="1:11" ht="12.75" customHeight="1" x14ac:dyDescent="0.25">
      <c r="A39" s="358" t="s">
        <v>197</v>
      </c>
      <c r="B39" s="359"/>
      <c r="C39" s="360" t="str">
        <f>IF(S1_MBTOT13&lt;&gt;0,S1_MBN2/S1_MBTOT13,"")</f>
        <v/>
      </c>
      <c r="D39" s="359"/>
      <c r="E39" s="362" t="str">
        <f>IF(S1_MBTOT13&lt;&gt;0,S1_MBT2/S1_MBTOT13,"")</f>
        <v/>
      </c>
      <c r="F39" s="361">
        <f>S1_MBN2+S1_MBT2</f>
        <v>0</v>
      </c>
      <c r="G39" s="362" t="str">
        <f>IF(S1_MBTOT13&lt;&gt;0,S1_MBTOT2/S1_MBTOT13,"")</f>
        <v/>
      </c>
      <c r="H39" s="335"/>
      <c r="I39" s="335"/>
      <c r="J39" s="335"/>
      <c r="K39" s="335"/>
    </row>
    <row r="40" spans="1:11" ht="12.75" customHeight="1" x14ac:dyDescent="0.25">
      <c r="A40" s="358" t="s">
        <v>178</v>
      </c>
      <c r="B40" s="359"/>
      <c r="C40" s="360" t="str">
        <f>IF(S1_MBTOT13&lt;&gt;0,S1_MBN3/S1_MBTOT13,"")</f>
        <v/>
      </c>
      <c r="D40" s="359"/>
      <c r="E40" s="362" t="str">
        <f>IF(S1_MBTOT13&lt;&gt;0,S1_MBT3/S1_MBTOT13,"")</f>
        <v/>
      </c>
      <c r="F40" s="361">
        <f>S1_MBN3+S1_MBT3</f>
        <v>0</v>
      </c>
      <c r="G40" s="362" t="str">
        <f>IF(S1_MBTOT13&lt;&gt;0,S1_MBTOT3/S1_MBTOT13,"")</f>
        <v/>
      </c>
      <c r="H40" s="335"/>
      <c r="I40" s="335"/>
      <c r="J40" s="335"/>
      <c r="K40" s="335"/>
    </row>
    <row r="41" spans="1:11" ht="12.75" customHeight="1" x14ac:dyDescent="0.25">
      <c r="A41" s="358" t="s">
        <v>198</v>
      </c>
      <c r="B41" s="359"/>
      <c r="C41" s="360" t="str">
        <f>IF(S1_MBTOT13&lt;&gt;0,S1_MBN4/S1_MBTOT13,"")</f>
        <v/>
      </c>
      <c r="D41" s="359"/>
      <c r="E41" s="362" t="str">
        <f>IF(S1_MBTOT13&lt;&gt;0,S1_MBT4/S1_MBTOT13,"")</f>
        <v/>
      </c>
      <c r="F41" s="361">
        <f>S1_MBN4+S1_MBT4</f>
        <v>0</v>
      </c>
      <c r="G41" s="362" t="str">
        <f>IF(S1_MBTOT13&lt;&gt;0,S1_MBTOT4/S1_MBTOT13,"")</f>
        <v/>
      </c>
      <c r="H41" s="335"/>
      <c r="I41" s="335"/>
      <c r="J41" s="335"/>
      <c r="K41" s="335"/>
    </row>
    <row r="42" spans="1:11" ht="12.75" customHeight="1" x14ac:dyDescent="0.25">
      <c r="A42" s="358" t="s">
        <v>199</v>
      </c>
      <c r="B42" s="359"/>
      <c r="C42" s="360" t="str">
        <f>IF(S1_MBTOT13&lt;&gt;0,S1_MBN5/S1_MBTOT13,"")</f>
        <v/>
      </c>
      <c r="D42" s="359"/>
      <c r="E42" s="362" t="str">
        <f>IF(S1_MBTOT13&lt;&gt;0,S1_MBT5/S1_MBTOT13,"")</f>
        <v/>
      </c>
      <c r="F42" s="361">
        <f>S1_MBN5+S1_MBT5</f>
        <v>0</v>
      </c>
      <c r="G42" s="362" t="str">
        <f>IF(S1_MBTOT13&lt;&gt;0,S1_MBTOT5/S1_MBTOT13,"")</f>
        <v/>
      </c>
      <c r="H42" s="335"/>
      <c r="I42" s="335"/>
      <c r="J42" s="335"/>
      <c r="K42" s="335"/>
    </row>
    <row r="43" spans="1:11" ht="12.75" customHeight="1" x14ac:dyDescent="0.25">
      <c r="A43" s="358" t="s">
        <v>181</v>
      </c>
      <c r="B43" s="359"/>
      <c r="C43" s="360" t="str">
        <f>IF(S1_MBTOT13&lt;&gt;0,S1_MBN6/S1_MBTOT13,"")</f>
        <v/>
      </c>
      <c r="D43" s="359"/>
      <c r="E43" s="362" t="str">
        <f>IF(S1_MBTOT13&lt;&gt;0,S1_MBT6/S1_MBTOT13,"")</f>
        <v/>
      </c>
      <c r="F43" s="361">
        <f>S1_MBN6+S1_MBT6</f>
        <v>0</v>
      </c>
      <c r="G43" s="362" t="str">
        <f>IF(S1_MBTOT13&lt;&gt;0,S1_MBTOT6/S1_MBTOT13,"")</f>
        <v/>
      </c>
      <c r="H43" s="335"/>
      <c r="I43" s="335"/>
      <c r="J43" s="335"/>
      <c r="K43" s="335"/>
    </row>
    <row r="44" spans="1:11" ht="12.75" customHeight="1" x14ac:dyDescent="0.25">
      <c r="A44" s="358" t="s">
        <v>182</v>
      </c>
      <c r="B44" s="359"/>
      <c r="C44" s="360" t="str">
        <f>IF(S1_MBTOT13&lt;&gt;0,S1_MBN7/S1_MBTOT13,"")</f>
        <v/>
      </c>
      <c r="D44" s="359"/>
      <c r="E44" s="362" t="str">
        <f>IF(S1_MBTOT13&lt;&gt;0,S1_MBT7/S1_MBTOT13,"")</f>
        <v/>
      </c>
      <c r="F44" s="361">
        <f>S1_MBN7+S1_MBT7</f>
        <v>0</v>
      </c>
      <c r="G44" s="362" t="str">
        <f>IF(S1_MBTOT13&lt;&gt;0,S1_MBTOT7/S1_MBTOT13,"")</f>
        <v/>
      </c>
      <c r="H44" s="335"/>
      <c r="I44" s="335"/>
      <c r="J44" s="335"/>
      <c r="K44" s="335"/>
    </row>
    <row r="45" spans="1:11" ht="12.75" customHeight="1" x14ac:dyDescent="0.25">
      <c r="A45" s="358" t="s">
        <v>183</v>
      </c>
      <c r="B45" s="359"/>
      <c r="C45" s="360" t="str">
        <f>IF(S1_MBTOT13&lt;&gt;0,S1_MBN8/S1_MBTOT13,"")</f>
        <v/>
      </c>
      <c r="D45" s="359"/>
      <c r="E45" s="362" t="str">
        <f>IF(S1_MBTOT13&lt;&gt;0,S1_MBT8/S1_MBTOT13,"")</f>
        <v/>
      </c>
      <c r="F45" s="361">
        <f>S1_MBN8+S1_MBT8</f>
        <v>0</v>
      </c>
      <c r="G45" s="362" t="str">
        <f>IF(S1_MBTOT13&lt;&gt;0,S1_MBTOT8/S1_MBTOT13,"")</f>
        <v/>
      </c>
      <c r="H45" s="335"/>
      <c r="I45" s="335"/>
      <c r="J45" s="335"/>
      <c r="K45" s="335"/>
    </row>
    <row r="46" spans="1:11" ht="12.75" customHeight="1" x14ac:dyDescent="0.25">
      <c r="A46" s="358" t="s">
        <v>200</v>
      </c>
      <c r="B46" s="359"/>
      <c r="C46" s="360" t="str">
        <f>IF(S1_MBTOT13&lt;&gt;0,S1_MBN9/S1_MBTOT13,"")</f>
        <v/>
      </c>
      <c r="D46" s="359"/>
      <c r="E46" s="362" t="str">
        <f>IF(S1_MBTOT13&lt;&gt;0,S1_MBT9/S1_MBTOT13,"")</f>
        <v/>
      </c>
      <c r="F46" s="361">
        <f>S1_MBN9+S1_MBT9</f>
        <v>0</v>
      </c>
      <c r="G46" s="362" t="str">
        <f>IF(S1_MBTOT13&lt;&gt;0,S1_MBTOT9/S1_MBTOT13,"")</f>
        <v/>
      </c>
      <c r="H46" s="335"/>
      <c r="I46" s="335"/>
      <c r="J46" s="335"/>
      <c r="K46" s="335"/>
    </row>
    <row r="47" spans="1:11" ht="12.75" customHeight="1" x14ac:dyDescent="0.25">
      <c r="A47" s="358" t="s">
        <v>185</v>
      </c>
      <c r="B47" s="359"/>
      <c r="C47" s="360" t="str">
        <f>IF(S1_MBTOT13&lt;&gt;0,S1_MBN10/S1_MBTOT13,"")</f>
        <v/>
      </c>
      <c r="D47" s="359"/>
      <c r="E47" s="362" t="str">
        <f>IF(S1_MBTOT13&lt;&gt;0,S1_MBT10/S1_MBTOT13,"")</f>
        <v/>
      </c>
      <c r="F47" s="361">
        <f>S1_MBN10+S1_MBT10</f>
        <v>0</v>
      </c>
      <c r="G47" s="362" t="str">
        <f>IF(S1_MBTOT13&lt;&gt;0,S1_MBTOT10/S1_MBTOT13,"")</f>
        <v/>
      </c>
      <c r="H47" s="335"/>
      <c r="I47" s="335"/>
      <c r="J47" s="335"/>
      <c r="K47" s="335"/>
    </row>
    <row r="48" spans="1:11" ht="12.75" customHeight="1" x14ac:dyDescent="0.25">
      <c r="A48" s="358" t="s">
        <v>186</v>
      </c>
      <c r="B48" s="359"/>
      <c r="C48" s="360" t="str">
        <f>IF(S1_MBTOT13&lt;&gt;0,S1_MBN11/S1_MBTOT13,"")</f>
        <v/>
      </c>
      <c r="D48" s="359"/>
      <c r="E48" s="362" t="str">
        <f>IF(S1_MBTOT13&lt;&gt;0,S1_MBT11/S1_MBTOT13,"")</f>
        <v/>
      </c>
      <c r="F48" s="361">
        <f>S1_MBN11+S1_MBT11</f>
        <v>0</v>
      </c>
      <c r="G48" s="362" t="str">
        <f>IF(S1_MBTOT13&lt;&gt;0,S1_MBTOT11/S1_MBTOT13,"")</f>
        <v/>
      </c>
      <c r="H48" s="335"/>
      <c r="I48" s="335"/>
      <c r="J48" s="335"/>
      <c r="K48" s="335"/>
    </row>
    <row r="49" spans="1:11" ht="12.75" customHeight="1" x14ac:dyDescent="0.25">
      <c r="A49" s="358" t="s">
        <v>187</v>
      </c>
      <c r="B49" s="359"/>
      <c r="C49" s="360" t="str">
        <f>IF(S1_MBTOT13&lt;&gt;0,S1_MBN12/S1_MBTOT13,"")</f>
        <v/>
      </c>
      <c r="D49" s="359"/>
      <c r="E49" s="362" t="str">
        <f>IF(S1_MBTOT13&lt;&gt;0,S1_MBT12/S1_MBTOT13,"")</f>
        <v/>
      </c>
      <c r="F49" s="361">
        <f>S1_MBN12+S1_MBT12</f>
        <v>0</v>
      </c>
      <c r="G49" s="362" t="str">
        <f>IF(S1_MBTOT13&lt;&gt;0,S1_MBTOT12/S1_MBTOT13,"")</f>
        <v/>
      </c>
      <c r="H49" s="335"/>
      <c r="I49" s="335"/>
      <c r="J49" s="335"/>
      <c r="K49" s="335"/>
    </row>
    <row r="50" spans="1:11" x14ac:dyDescent="0.25">
      <c r="A50" s="363" t="s">
        <v>188</v>
      </c>
      <c r="B50" s="364">
        <f>SUM(B37:B49)</f>
        <v>0</v>
      </c>
      <c r="C50" s="370" t="str">
        <f>IF(S1_MBTOT13&lt;&gt;0,S1_MBN13/S1_MBTOT13,"")</f>
        <v/>
      </c>
      <c r="D50" s="364">
        <f>SUM(D37:D49)</f>
        <v>0</v>
      </c>
      <c r="E50" s="362" t="str">
        <f>IF(S1_MBTOT13&lt;&gt;0,S1_MBT13/S1_MBTOT13,"")</f>
        <v/>
      </c>
      <c r="F50" s="364">
        <f>SUM(F37:F49)</f>
        <v>0</v>
      </c>
      <c r="G50" s="362" t="str">
        <f>IF(S1_MBTOT13&lt;&gt;0,S1_MBTOT13/S1_MBTOT13,"")</f>
        <v/>
      </c>
      <c r="H50" s="335"/>
      <c r="I50" s="335"/>
      <c r="J50" s="335"/>
      <c r="K50" s="335"/>
    </row>
    <row r="51" spans="1:11" ht="6" customHeight="1" x14ac:dyDescent="0.25">
      <c r="A51" s="352"/>
      <c r="B51" s="352"/>
      <c r="C51" s="352"/>
      <c r="D51" s="352"/>
      <c r="E51" s="352"/>
      <c r="F51" s="352"/>
      <c r="G51" s="352"/>
      <c r="H51" s="335"/>
      <c r="I51" s="335"/>
      <c r="J51" s="335"/>
      <c r="K51" s="335"/>
    </row>
    <row r="52" spans="1:11" x14ac:dyDescent="0.25">
      <c r="A52" s="371"/>
      <c r="B52" s="371"/>
      <c r="C52" s="528" t="s">
        <v>19</v>
      </c>
      <c r="D52" s="528"/>
      <c r="E52" s="528" t="s">
        <v>201</v>
      </c>
      <c r="F52" s="528"/>
      <c r="G52" s="352"/>
      <c r="H52" s="335"/>
      <c r="I52" s="335"/>
      <c r="J52" s="335"/>
      <c r="K52" s="335"/>
    </row>
    <row r="53" spans="1:11" x14ac:dyDescent="0.25">
      <c r="A53" s="526" t="s">
        <v>202</v>
      </c>
      <c r="B53" s="526"/>
      <c r="C53" s="527" t="str">
        <f>IF(S1_MBTOT13&lt;&gt;0,(S1_CATOT1+S1_CATOT2+S1_CATOT1BIS)/S1_CATOT13,"")</f>
        <v/>
      </c>
      <c r="D53" s="527"/>
      <c r="E53" s="527" t="str">
        <f>IF(S1_MBTOT13&lt;&gt;0,(S1_MBTOT1+S1_MBTOT2+S1_MBTOT1BIS)/S1_MBTOT13,"")</f>
        <v/>
      </c>
      <c r="F53" s="527"/>
      <c r="G53" s="352"/>
      <c r="H53" s="335"/>
      <c r="I53" s="335"/>
      <c r="J53" s="335"/>
      <c r="K53" s="335"/>
    </row>
    <row r="54" spans="1:11" x14ac:dyDescent="0.25">
      <c r="A54" s="526" t="s">
        <v>203</v>
      </c>
      <c r="B54" s="526"/>
      <c r="C54" s="527" t="str">
        <f>IF(S1_MBTOT13&lt;&gt;0,(S1_CATOT3+S1_CATOT4+S1_CATOT5+S1_CATOT6)/S1_CATOT13,"")</f>
        <v/>
      </c>
      <c r="D54" s="527"/>
      <c r="E54" s="527" t="str">
        <f>IF(S1_MBTOT13&lt;&gt;0,(S1_MBTOT3+S1_MBTOT4+S1_MBTOT5+S1_MBTOT6)/S1_MBTOT13,"")</f>
        <v/>
      </c>
      <c r="F54" s="527"/>
      <c r="G54" s="352"/>
      <c r="H54" s="335"/>
      <c r="I54" s="335"/>
      <c r="J54" s="335"/>
      <c r="K54" s="335"/>
    </row>
    <row r="55" spans="1:11" x14ac:dyDescent="0.25">
      <c r="A55" s="526" t="s">
        <v>204</v>
      </c>
      <c r="B55" s="526"/>
      <c r="C55" s="527" t="str">
        <f>IF(S1_MBTOT13&lt;&gt;0,(S1_CATOT9+S1_CATOT10+S1_CATOT11)/S1_CATOT13,"")</f>
        <v/>
      </c>
      <c r="D55" s="527"/>
      <c r="E55" s="527" t="str">
        <f>IF(S1_MBTOT13&lt;&gt;0,(S1_MBTOT9+S1_MBTOT10+S1_MBTOT11)/S1_MBTOT13,"")</f>
        <v/>
      </c>
      <c r="F55" s="527"/>
      <c r="G55" s="352"/>
      <c r="H55" s="335"/>
      <c r="I55" s="335"/>
      <c r="J55" s="335"/>
      <c r="K55" s="335"/>
    </row>
    <row r="56" spans="1:11" x14ac:dyDescent="0.25">
      <c r="A56" s="335"/>
      <c r="B56" s="335"/>
      <c r="C56" s="335"/>
      <c r="D56" s="335"/>
      <c r="E56" s="335"/>
      <c r="F56" s="335"/>
      <c r="G56" s="335"/>
      <c r="H56" s="335"/>
      <c r="I56" s="335"/>
      <c r="J56" s="335"/>
      <c r="K56" s="335"/>
    </row>
    <row r="57" spans="1:11" x14ac:dyDescent="0.25">
      <c r="A57" s="335"/>
      <c r="B57" s="335"/>
      <c r="C57" s="335"/>
      <c r="D57" s="335"/>
      <c r="E57" s="335"/>
      <c r="F57" s="335"/>
      <c r="G57" s="335"/>
      <c r="H57" s="335"/>
      <c r="I57" s="335"/>
      <c r="J57" s="335"/>
      <c r="K57" s="335"/>
    </row>
    <row r="58" spans="1:11" x14ac:dyDescent="0.25">
      <c r="A58" s="335"/>
      <c r="B58" s="335"/>
      <c r="C58" s="335"/>
      <c r="D58" s="335"/>
      <c r="E58" s="335"/>
      <c r="F58" s="335"/>
      <c r="G58" s="335"/>
      <c r="H58" s="335"/>
      <c r="I58" s="335"/>
      <c r="J58" s="335"/>
      <c r="K58" s="335"/>
    </row>
    <row r="59" spans="1:11" x14ac:dyDescent="0.25">
      <c r="A59" s="335"/>
      <c r="B59" s="335"/>
      <c r="C59" s="335"/>
      <c r="D59" s="335"/>
      <c r="E59" s="335"/>
      <c r="F59" s="335"/>
      <c r="G59" s="335"/>
      <c r="H59" s="335"/>
      <c r="I59" s="335"/>
      <c r="J59" s="335"/>
      <c r="K59" s="335"/>
    </row>
    <row r="60" spans="1:11" x14ac:dyDescent="0.25">
      <c r="A60" s="335"/>
      <c r="B60" s="335"/>
      <c r="C60" s="335"/>
      <c r="D60" s="335"/>
      <c r="E60" s="335"/>
      <c r="F60" s="335"/>
      <c r="G60" s="335"/>
      <c r="H60" s="335"/>
      <c r="I60" s="335"/>
      <c r="J60" s="335"/>
      <c r="K60" s="335"/>
    </row>
    <row r="61" spans="1:11" x14ac:dyDescent="0.25">
      <c r="A61" s="335"/>
      <c r="B61" s="335"/>
      <c r="C61" s="335"/>
      <c r="D61" s="335"/>
      <c r="E61" s="335"/>
      <c r="F61" s="335"/>
      <c r="G61" s="335"/>
      <c r="H61" s="335"/>
      <c r="I61" s="335"/>
      <c r="J61" s="335"/>
      <c r="K61" s="335"/>
    </row>
    <row r="62" spans="1:11" x14ac:dyDescent="0.25">
      <c r="A62" s="335"/>
      <c r="B62" s="335"/>
      <c r="C62" s="335"/>
      <c r="D62" s="335"/>
      <c r="E62" s="335"/>
      <c r="F62" s="335"/>
      <c r="G62" s="335"/>
      <c r="H62" s="335"/>
      <c r="I62" s="335"/>
      <c r="J62" s="335"/>
      <c r="K62" s="335"/>
    </row>
    <row r="63" spans="1:11" x14ac:dyDescent="0.25">
      <c r="A63" s="335"/>
      <c r="B63" s="335"/>
      <c r="C63" s="335"/>
      <c r="D63" s="335"/>
      <c r="E63" s="335"/>
      <c r="F63" s="335"/>
      <c r="G63" s="335"/>
      <c r="H63" s="335"/>
      <c r="I63" s="335"/>
      <c r="J63" s="335"/>
      <c r="K63" s="335"/>
    </row>
    <row r="64" spans="1:11" x14ac:dyDescent="0.25">
      <c r="A64" s="335"/>
      <c r="B64" s="335"/>
      <c r="C64" s="335"/>
      <c r="D64" s="335"/>
      <c r="E64" s="335"/>
      <c r="F64" s="335"/>
      <c r="G64" s="335"/>
      <c r="H64" s="335"/>
      <c r="I64" s="335"/>
      <c r="J64" s="335"/>
      <c r="K64" s="335"/>
    </row>
    <row r="65" spans="1:11" x14ac:dyDescent="0.25">
      <c r="A65" s="335"/>
      <c r="B65" s="335"/>
      <c r="C65" s="335"/>
      <c r="D65" s="335"/>
      <c r="E65" s="335"/>
      <c r="F65" s="335"/>
      <c r="G65" s="335"/>
      <c r="H65" s="335"/>
      <c r="I65" s="335"/>
      <c r="J65" s="335"/>
      <c r="K65" s="335"/>
    </row>
    <row r="66" spans="1:11" x14ac:dyDescent="0.25">
      <c r="A66" s="335"/>
      <c r="B66" s="335"/>
      <c r="C66" s="335"/>
      <c r="D66" s="335"/>
      <c r="E66" s="335"/>
      <c r="F66" s="335"/>
      <c r="G66" s="335"/>
      <c r="H66" s="335"/>
      <c r="I66" s="335"/>
      <c r="J66" s="335"/>
      <c r="K66" s="335"/>
    </row>
    <row r="67" spans="1:11" x14ac:dyDescent="0.25">
      <c r="A67" s="335"/>
      <c r="B67" s="335"/>
      <c r="C67" s="335"/>
      <c r="D67" s="335"/>
      <c r="E67" s="335"/>
      <c r="F67" s="335"/>
      <c r="G67" s="335"/>
      <c r="H67" s="335"/>
      <c r="I67" s="335"/>
      <c r="J67" s="335"/>
      <c r="K67" s="335"/>
    </row>
  </sheetData>
  <mergeCells count="19">
    <mergeCell ref="A55:B55"/>
    <mergeCell ref="C55:D55"/>
    <mergeCell ref="E55:F55"/>
    <mergeCell ref="C52:D52"/>
    <mergeCell ref="E52:F52"/>
    <mergeCell ref="A53:B53"/>
    <mergeCell ref="C53:D53"/>
    <mergeCell ref="E53:F53"/>
    <mergeCell ref="A54:B54"/>
    <mergeCell ref="C54:D54"/>
    <mergeCell ref="E54:F54"/>
    <mergeCell ref="B2:G2"/>
    <mergeCell ref="F4:G4"/>
    <mergeCell ref="A8:G8"/>
    <mergeCell ref="A10:G10"/>
    <mergeCell ref="A30:B34"/>
    <mergeCell ref="D31:E31"/>
    <mergeCell ref="D32:E32"/>
    <mergeCell ref="D33:E33"/>
  </mergeCells>
  <printOptions horizontalCentered="1"/>
  <pageMargins left="0.2361111111111111" right="0.2361111111111111" top="0" bottom="0.3541666666666666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717</vt:i4>
      </vt:variant>
    </vt:vector>
  </HeadingPairs>
  <TitlesOfParts>
    <vt:vector size="732" baseType="lpstr">
      <vt:lpstr>Menu</vt:lpstr>
      <vt:lpstr>FICHE IDENTITE</vt:lpstr>
      <vt:lpstr>ANNEXE 1 - SOCIETES LIEES</vt:lpstr>
      <vt:lpstr>ANNEXE 2 - EVENEMENTS MARQUANTS</vt:lpstr>
      <vt:lpstr>ANNEXE 3 - MARCHE A TERME</vt:lpstr>
      <vt:lpstr>ANNEXE 4 - FICHE ACTIVITES</vt:lpstr>
      <vt:lpstr>ANNEXE 4bis - ACTIVITES BIO</vt:lpstr>
      <vt:lpstr>ANNEXE 5 - MAGASINS STOCKAGE</vt:lpstr>
      <vt:lpstr>ANNEXE 6 - REPARTITION CA ET MB</vt:lpstr>
      <vt:lpstr>ANNEXE 7 - RENSEIGNEMENTS COMPL</vt:lpstr>
      <vt:lpstr>ANNEXE 8 - COMPTES DE RESULTAT</vt:lpstr>
      <vt:lpstr>ANNEXE 9 - PLAN FINANCEMENT</vt:lpstr>
      <vt:lpstr>ANNEXE 10 - DEROGATION OP</vt:lpstr>
      <vt:lpstr>ANNEXE 11-DEROGATION CESSION CR</vt:lpstr>
      <vt:lpstr>Fonctionnement</vt:lpstr>
      <vt:lpstr>Assurance</vt:lpstr>
      <vt:lpstr>C_10</vt:lpstr>
      <vt:lpstr>C_11</vt:lpstr>
      <vt:lpstr>C_12</vt:lpstr>
      <vt:lpstr>C_13</vt:lpstr>
      <vt:lpstr>C_14</vt:lpstr>
      <vt:lpstr>C_15</vt:lpstr>
      <vt:lpstr>C_16</vt:lpstr>
      <vt:lpstr>C_17</vt:lpstr>
      <vt:lpstr>C_7A</vt:lpstr>
      <vt:lpstr>C_7A1</vt:lpstr>
      <vt:lpstr>C_7A2</vt:lpstr>
      <vt:lpstr>C_7B</vt:lpstr>
      <vt:lpstr>C_7B1</vt:lpstr>
      <vt:lpstr>C_7B2</vt:lpstr>
      <vt:lpstr>C_7C</vt:lpstr>
      <vt:lpstr>C_7C1</vt:lpstr>
      <vt:lpstr>C_7C2</vt:lpstr>
      <vt:lpstr>C_7D</vt:lpstr>
      <vt:lpstr>C_7D1</vt:lpstr>
      <vt:lpstr>C_7D2</vt:lpstr>
      <vt:lpstr>C_7E</vt:lpstr>
      <vt:lpstr>C_7E1</vt:lpstr>
      <vt:lpstr>C_7E2</vt:lpstr>
      <vt:lpstr>C_7F</vt:lpstr>
      <vt:lpstr>C_7F1</vt:lpstr>
      <vt:lpstr>C_7F2</vt:lpstr>
      <vt:lpstr>E1_11</vt:lpstr>
      <vt:lpstr>E1_12</vt:lpstr>
      <vt:lpstr>E1_13</vt:lpstr>
      <vt:lpstr>E1_15</vt:lpstr>
      <vt:lpstr>E1_MOIS</vt:lpstr>
      <vt:lpstr>E1_SIRET</vt:lpstr>
      <vt:lpstr>Financement</vt:lpstr>
      <vt:lpstr>Periode</vt:lpstr>
      <vt:lpstr>Période</vt:lpstr>
      <vt:lpstr>Rec</vt:lpstr>
      <vt:lpstr>Recours</vt:lpstr>
      <vt:lpstr>S1_12</vt:lpstr>
      <vt:lpstr>S1_13</vt:lpstr>
      <vt:lpstr>S1_CACES</vt:lpstr>
      <vt:lpstr>S1_CACN</vt:lpstr>
      <vt:lpstr>S1_CAN1</vt:lpstr>
      <vt:lpstr>S1_CAN10</vt:lpstr>
      <vt:lpstr>S1_CAN11</vt:lpstr>
      <vt:lpstr>S1_CAN12</vt:lpstr>
      <vt:lpstr>S1_CAN13</vt:lpstr>
      <vt:lpstr>S1_CAN1BIS</vt:lpstr>
      <vt:lpstr>S1_CAN2</vt:lpstr>
      <vt:lpstr>S1_CAN3</vt:lpstr>
      <vt:lpstr>S1_CAN4</vt:lpstr>
      <vt:lpstr>S1_CAN5</vt:lpstr>
      <vt:lpstr>S1_CAN6</vt:lpstr>
      <vt:lpstr>S1_CAN7</vt:lpstr>
      <vt:lpstr>S1_CAN8</vt:lpstr>
      <vt:lpstr>S1_CAN9</vt:lpstr>
      <vt:lpstr>S1_CAT1</vt:lpstr>
      <vt:lpstr>S1_CAT10</vt:lpstr>
      <vt:lpstr>S1_CAT11</vt:lpstr>
      <vt:lpstr>S1_CAT12</vt:lpstr>
      <vt:lpstr>S1_CAT13</vt:lpstr>
      <vt:lpstr>S1_CAT1BIS</vt:lpstr>
      <vt:lpstr>S1_CAT2</vt:lpstr>
      <vt:lpstr>S1_CAT3</vt:lpstr>
      <vt:lpstr>S1_CAT4</vt:lpstr>
      <vt:lpstr>S1_CAT5</vt:lpstr>
      <vt:lpstr>S1_CAT6</vt:lpstr>
      <vt:lpstr>S1_CAT7</vt:lpstr>
      <vt:lpstr>S1_CAT8</vt:lpstr>
      <vt:lpstr>S1_CAT9</vt:lpstr>
      <vt:lpstr>S1_CATOT1</vt:lpstr>
      <vt:lpstr>S1_CATOT10</vt:lpstr>
      <vt:lpstr>S1_CATOT11</vt:lpstr>
      <vt:lpstr>S1_CATOT12</vt:lpstr>
      <vt:lpstr>S1_CATOT13</vt:lpstr>
      <vt:lpstr>S1_CATOT1BIS</vt:lpstr>
      <vt:lpstr>S1_CATOT2</vt:lpstr>
      <vt:lpstr>S1_CATOT3</vt:lpstr>
      <vt:lpstr>S1_CATOT4</vt:lpstr>
      <vt:lpstr>S1_CATOT5</vt:lpstr>
      <vt:lpstr>S1_CATOT6</vt:lpstr>
      <vt:lpstr>S1_CATOT7</vt:lpstr>
      <vt:lpstr>S1_CATOT8</vt:lpstr>
      <vt:lpstr>S1_CATOT9</vt:lpstr>
      <vt:lpstr>S1_MBN1</vt:lpstr>
      <vt:lpstr>S1_MBN10</vt:lpstr>
      <vt:lpstr>S1_MBN11</vt:lpstr>
      <vt:lpstr>S1_MBN12</vt:lpstr>
      <vt:lpstr>S1_MBN13</vt:lpstr>
      <vt:lpstr>S1_MBN1BIS</vt:lpstr>
      <vt:lpstr>S1_MBN2</vt:lpstr>
      <vt:lpstr>S1_MBN3</vt:lpstr>
      <vt:lpstr>S1_MBN4</vt:lpstr>
      <vt:lpstr>S1_MBN5</vt:lpstr>
      <vt:lpstr>S1_MBN6</vt:lpstr>
      <vt:lpstr>S1_MBN7</vt:lpstr>
      <vt:lpstr>S1_MBN8</vt:lpstr>
      <vt:lpstr>S1_MBN9</vt:lpstr>
      <vt:lpstr>S1_MBT1</vt:lpstr>
      <vt:lpstr>S1_MBT10</vt:lpstr>
      <vt:lpstr>S1_MBT11</vt:lpstr>
      <vt:lpstr>S1_MBT12</vt:lpstr>
      <vt:lpstr>S1_MBT13</vt:lpstr>
      <vt:lpstr>S1_MBT1BIS</vt:lpstr>
      <vt:lpstr>S1_MBT2</vt:lpstr>
      <vt:lpstr>S1_MBT3</vt:lpstr>
      <vt:lpstr>S1_MBT4</vt:lpstr>
      <vt:lpstr>S1_MBT5</vt:lpstr>
      <vt:lpstr>S1_MBT6</vt:lpstr>
      <vt:lpstr>S1_MBT7</vt:lpstr>
      <vt:lpstr>S1_MBT8</vt:lpstr>
      <vt:lpstr>S1_MBT9</vt:lpstr>
      <vt:lpstr>S1_MBTOT1</vt:lpstr>
      <vt:lpstr>S1_MBTOT10</vt:lpstr>
      <vt:lpstr>S1_MBTOT11</vt:lpstr>
      <vt:lpstr>S1_MBTOT12</vt:lpstr>
      <vt:lpstr>S1_MBTOT13</vt:lpstr>
      <vt:lpstr>S1_MBTOT1BIS</vt:lpstr>
      <vt:lpstr>S1_MBTOT2</vt:lpstr>
      <vt:lpstr>S1_MBTOT3</vt:lpstr>
      <vt:lpstr>S1_MBTOT4</vt:lpstr>
      <vt:lpstr>S1_MBTOT5</vt:lpstr>
      <vt:lpstr>S1_MBTOT6</vt:lpstr>
      <vt:lpstr>S1_MBTOT7</vt:lpstr>
      <vt:lpstr>S1_MBTOT8</vt:lpstr>
      <vt:lpstr>S1_MBTOT9</vt:lpstr>
      <vt:lpstr>S10_1</vt:lpstr>
      <vt:lpstr>S10_10</vt:lpstr>
      <vt:lpstr>S10_11</vt:lpstr>
      <vt:lpstr>S10_12</vt:lpstr>
      <vt:lpstr>S10_13</vt:lpstr>
      <vt:lpstr>S10_14</vt:lpstr>
      <vt:lpstr>S10_14A</vt:lpstr>
      <vt:lpstr>S10_15</vt:lpstr>
      <vt:lpstr>S10_15A</vt:lpstr>
      <vt:lpstr>S10_16</vt:lpstr>
      <vt:lpstr>S10_17</vt:lpstr>
      <vt:lpstr>S10_18</vt:lpstr>
      <vt:lpstr>S10_18A</vt:lpstr>
      <vt:lpstr>S10_2</vt:lpstr>
      <vt:lpstr>S10_2A</vt:lpstr>
      <vt:lpstr>S10_3</vt:lpstr>
      <vt:lpstr>S10_4</vt:lpstr>
      <vt:lpstr>S10_4A</vt:lpstr>
      <vt:lpstr>S10_5</vt:lpstr>
      <vt:lpstr>S10_5A</vt:lpstr>
      <vt:lpstr>S10_5B</vt:lpstr>
      <vt:lpstr>S10_6</vt:lpstr>
      <vt:lpstr>S10_7</vt:lpstr>
      <vt:lpstr>S10_8</vt:lpstr>
      <vt:lpstr>S10_9</vt:lpstr>
      <vt:lpstr>S13_A1</vt:lpstr>
      <vt:lpstr>S13_A10</vt:lpstr>
      <vt:lpstr>S13_A11</vt:lpstr>
      <vt:lpstr>S13_A12</vt:lpstr>
      <vt:lpstr>S13_A13</vt:lpstr>
      <vt:lpstr>S13_A14</vt:lpstr>
      <vt:lpstr>S13_A15</vt:lpstr>
      <vt:lpstr>S13_A16</vt:lpstr>
      <vt:lpstr>S13_A17</vt:lpstr>
      <vt:lpstr>S13_A18</vt:lpstr>
      <vt:lpstr>S13_A19</vt:lpstr>
      <vt:lpstr>S13_A2</vt:lpstr>
      <vt:lpstr>S13_A3</vt:lpstr>
      <vt:lpstr>S13_A4</vt:lpstr>
      <vt:lpstr>S13_A5</vt:lpstr>
      <vt:lpstr>S13_A6</vt:lpstr>
      <vt:lpstr>S13_A7</vt:lpstr>
      <vt:lpstr>S13_A8</vt:lpstr>
      <vt:lpstr>S13_A9</vt:lpstr>
      <vt:lpstr>S13_B1</vt:lpstr>
      <vt:lpstr>S13_B10</vt:lpstr>
      <vt:lpstr>S13_B11</vt:lpstr>
      <vt:lpstr>S13_B12</vt:lpstr>
      <vt:lpstr>S13_B13</vt:lpstr>
      <vt:lpstr>S13_B14</vt:lpstr>
      <vt:lpstr>S13_B15</vt:lpstr>
      <vt:lpstr>S13_B16</vt:lpstr>
      <vt:lpstr>S13_B17</vt:lpstr>
      <vt:lpstr>S13_B18</vt:lpstr>
      <vt:lpstr>S13_B19</vt:lpstr>
      <vt:lpstr>S13_B2</vt:lpstr>
      <vt:lpstr>S13_B3</vt:lpstr>
      <vt:lpstr>S13_B4</vt:lpstr>
      <vt:lpstr>S13_B5</vt:lpstr>
      <vt:lpstr>S13_B6</vt:lpstr>
      <vt:lpstr>S13_B7</vt:lpstr>
      <vt:lpstr>S13_B8</vt:lpstr>
      <vt:lpstr>S13_B9</vt:lpstr>
      <vt:lpstr>S13_D11</vt:lpstr>
      <vt:lpstr>S13_D12</vt:lpstr>
      <vt:lpstr>S13_D13</vt:lpstr>
      <vt:lpstr>S13_D14</vt:lpstr>
      <vt:lpstr>S13_D15</vt:lpstr>
      <vt:lpstr>S13_D16</vt:lpstr>
      <vt:lpstr>S13_D17</vt:lpstr>
      <vt:lpstr>S13_D18</vt:lpstr>
      <vt:lpstr>S13_D19</vt:lpstr>
      <vt:lpstr>S13_D2</vt:lpstr>
      <vt:lpstr>S13_D3</vt:lpstr>
      <vt:lpstr>S13_D4</vt:lpstr>
      <vt:lpstr>S13_D5</vt:lpstr>
      <vt:lpstr>S13_D6</vt:lpstr>
      <vt:lpstr>S13_D7</vt:lpstr>
      <vt:lpstr>S13_D8</vt:lpstr>
      <vt:lpstr>S13_D9</vt:lpstr>
      <vt:lpstr>S13_E1</vt:lpstr>
      <vt:lpstr>S13_E10</vt:lpstr>
      <vt:lpstr>S13_E11</vt:lpstr>
      <vt:lpstr>S13_E12</vt:lpstr>
      <vt:lpstr>S13_E13</vt:lpstr>
      <vt:lpstr>S13_E14</vt:lpstr>
      <vt:lpstr>S13_E15</vt:lpstr>
      <vt:lpstr>S13_E16</vt:lpstr>
      <vt:lpstr>S13_E17</vt:lpstr>
      <vt:lpstr>S13_E18</vt:lpstr>
      <vt:lpstr>S13_E19</vt:lpstr>
      <vt:lpstr>S13_E2</vt:lpstr>
      <vt:lpstr>S13_E3</vt:lpstr>
      <vt:lpstr>S13_E4</vt:lpstr>
      <vt:lpstr>S13_E5</vt:lpstr>
      <vt:lpstr>S13_E6</vt:lpstr>
      <vt:lpstr>S13_E7</vt:lpstr>
      <vt:lpstr>S13_E8</vt:lpstr>
      <vt:lpstr>S13_E9</vt:lpstr>
      <vt:lpstr>S13_F1</vt:lpstr>
      <vt:lpstr>S13_F10</vt:lpstr>
      <vt:lpstr>S13_F11</vt:lpstr>
      <vt:lpstr>S13_F12</vt:lpstr>
      <vt:lpstr>S13_F13</vt:lpstr>
      <vt:lpstr>S13_F14</vt:lpstr>
      <vt:lpstr>S13_F15</vt:lpstr>
      <vt:lpstr>S13_F16</vt:lpstr>
      <vt:lpstr>S13_F17</vt:lpstr>
      <vt:lpstr>S13_F18</vt:lpstr>
      <vt:lpstr>S13_F19</vt:lpstr>
      <vt:lpstr>S13_F2</vt:lpstr>
      <vt:lpstr>S13_F3</vt:lpstr>
      <vt:lpstr>S13_F4</vt:lpstr>
      <vt:lpstr>S13_F5</vt:lpstr>
      <vt:lpstr>S13_F6</vt:lpstr>
      <vt:lpstr>S13_F7</vt:lpstr>
      <vt:lpstr>S13_F8</vt:lpstr>
      <vt:lpstr>S13_F9</vt:lpstr>
      <vt:lpstr>S13_H1</vt:lpstr>
      <vt:lpstr>S13_H10</vt:lpstr>
      <vt:lpstr>S13_H11</vt:lpstr>
      <vt:lpstr>S13_H12</vt:lpstr>
      <vt:lpstr>S13_H13</vt:lpstr>
      <vt:lpstr>S13_H14</vt:lpstr>
      <vt:lpstr>S13_H15</vt:lpstr>
      <vt:lpstr>S13_H16</vt:lpstr>
      <vt:lpstr>S13_H17</vt:lpstr>
      <vt:lpstr>S13_H18</vt:lpstr>
      <vt:lpstr>S13_H19</vt:lpstr>
      <vt:lpstr>S13_H2</vt:lpstr>
      <vt:lpstr>S13_H3</vt:lpstr>
      <vt:lpstr>S13_H4</vt:lpstr>
      <vt:lpstr>S13_H5</vt:lpstr>
      <vt:lpstr>S13_H6</vt:lpstr>
      <vt:lpstr>S13_H7</vt:lpstr>
      <vt:lpstr>S13_H8</vt:lpstr>
      <vt:lpstr>S13_H9</vt:lpstr>
      <vt:lpstr>S13_I1</vt:lpstr>
      <vt:lpstr>S13_I10</vt:lpstr>
      <vt:lpstr>S13_I11</vt:lpstr>
      <vt:lpstr>S13_I12</vt:lpstr>
      <vt:lpstr>S13_I13</vt:lpstr>
      <vt:lpstr>S13_I14</vt:lpstr>
      <vt:lpstr>S13_I15</vt:lpstr>
      <vt:lpstr>S13_I16</vt:lpstr>
      <vt:lpstr>S13_I17</vt:lpstr>
      <vt:lpstr>S13_I18</vt:lpstr>
      <vt:lpstr>S13_I19</vt:lpstr>
      <vt:lpstr>S13_I2</vt:lpstr>
      <vt:lpstr>S13_I3</vt:lpstr>
      <vt:lpstr>S13_I4</vt:lpstr>
      <vt:lpstr>S13_I5</vt:lpstr>
      <vt:lpstr>S13_I6</vt:lpstr>
      <vt:lpstr>S13_I7</vt:lpstr>
      <vt:lpstr>S13_I8</vt:lpstr>
      <vt:lpstr>S13_I9</vt:lpstr>
      <vt:lpstr>S2_1</vt:lpstr>
      <vt:lpstr>S2_10</vt:lpstr>
      <vt:lpstr>S2_100</vt:lpstr>
      <vt:lpstr>S2_101</vt:lpstr>
      <vt:lpstr>S2_102</vt:lpstr>
      <vt:lpstr>S2_103</vt:lpstr>
      <vt:lpstr>S2_104</vt:lpstr>
      <vt:lpstr>S2_105</vt:lpstr>
      <vt:lpstr>S2_106</vt:lpstr>
      <vt:lpstr>S2_107</vt:lpstr>
      <vt:lpstr>S2_108</vt:lpstr>
      <vt:lpstr>S2_109</vt:lpstr>
      <vt:lpstr>S2_11</vt:lpstr>
      <vt:lpstr>S2_110</vt:lpstr>
      <vt:lpstr>S2_111</vt:lpstr>
      <vt:lpstr>S2_112</vt:lpstr>
      <vt:lpstr>S2_113</vt:lpstr>
      <vt:lpstr>S2_114</vt:lpstr>
      <vt:lpstr>S2_115</vt:lpstr>
      <vt:lpstr>S2_116</vt:lpstr>
      <vt:lpstr>S2_117</vt:lpstr>
      <vt:lpstr>S2_118</vt:lpstr>
      <vt:lpstr>S2_119</vt:lpstr>
      <vt:lpstr>S2_12</vt:lpstr>
      <vt:lpstr>S2_120</vt:lpstr>
      <vt:lpstr>S2_121</vt:lpstr>
      <vt:lpstr>S2_122</vt:lpstr>
      <vt:lpstr>S2_123</vt:lpstr>
      <vt:lpstr>S2_124</vt:lpstr>
      <vt:lpstr>S2_125</vt:lpstr>
      <vt:lpstr>S2_126</vt:lpstr>
      <vt:lpstr>S2_127</vt:lpstr>
      <vt:lpstr>S2_128</vt:lpstr>
      <vt:lpstr>S2_129</vt:lpstr>
      <vt:lpstr>S2_13</vt:lpstr>
      <vt:lpstr>S2_130</vt:lpstr>
      <vt:lpstr>S2_131</vt:lpstr>
      <vt:lpstr>S2_132</vt:lpstr>
      <vt:lpstr>S2_133</vt:lpstr>
      <vt:lpstr>S2_134</vt:lpstr>
      <vt:lpstr>S2_135</vt:lpstr>
      <vt:lpstr>S2_136</vt:lpstr>
      <vt:lpstr>S2_137</vt:lpstr>
      <vt:lpstr>S2_138</vt:lpstr>
      <vt:lpstr>S2_139</vt:lpstr>
      <vt:lpstr>S2_14</vt:lpstr>
      <vt:lpstr>S2_140</vt:lpstr>
      <vt:lpstr>S2_141</vt:lpstr>
      <vt:lpstr>S2_142</vt:lpstr>
      <vt:lpstr>S2_143</vt:lpstr>
      <vt:lpstr>S2_144</vt:lpstr>
      <vt:lpstr>S2_145</vt:lpstr>
      <vt:lpstr>S2_146</vt:lpstr>
      <vt:lpstr>S2_147</vt:lpstr>
      <vt:lpstr>S2_148</vt:lpstr>
      <vt:lpstr>S2_149</vt:lpstr>
      <vt:lpstr>S2_15</vt:lpstr>
      <vt:lpstr>S2_150</vt:lpstr>
      <vt:lpstr>S2_151</vt:lpstr>
      <vt:lpstr>S2_152</vt:lpstr>
      <vt:lpstr>S2_153</vt:lpstr>
      <vt:lpstr>S2_154</vt:lpstr>
      <vt:lpstr>S2_155</vt:lpstr>
      <vt:lpstr>S2_156</vt:lpstr>
      <vt:lpstr>S2_157</vt:lpstr>
      <vt:lpstr>S2_158</vt:lpstr>
      <vt:lpstr>S2_16</vt:lpstr>
      <vt:lpstr>S2_17</vt:lpstr>
      <vt:lpstr>S2_18</vt:lpstr>
      <vt:lpstr>S2_19</vt:lpstr>
      <vt:lpstr>S2_2</vt:lpstr>
      <vt:lpstr>S2_20</vt:lpstr>
      <vt:lpstr>S2_21</vt:lpstr>
      <vt:lpstr>S2_22</vt:lpstr>
      <vt:lpstr>S2_23</vt:lpstr>
      <vt:lpstr>S2_24</vt:lpstr>
      <vt:lpstr>S2_25</vt:lpstr>
      <vt:lpstr>S2_26</vt:lpstr>
      <vt:lpstr>S2_27</vt:lpstr>
      <vt:lpstr>S2_28</vt:lpstr>
      <vt:lpstr>S2_29</vt:lpstr>
      <vt:lpstr>S2_3</vt:lpstr>
      <vt:lpstr>S2_30</vt:lpstr>
      <vt:lpstr>S2_31</vt:lpstr>
      <vt:lpstr>S2_32</vt:lpstr>
      <vt:lpstr>S2_33</vt:lpstr>
      <vt:lpstr>S2_34</vt:lpstr>
      <vt:lpstr>S2_35</vt:lpstr>
      <vt:lpstr>S2_36</vt:lpstr>
      <vt:lpstr>S2_37</vt:lpstr>
      <vt:lpstr>S2_38</vt:lpstr>
      <vt:lpstr>S2_39</vt:lpstr>
      <vt:lpstr>S2_4</vt:lpstr>
      <vt:lpstr>S2_40</vt:lpstr>
      <vt:lpstr>S2_41</vt:lpstr>
      <vt:lpstr>S2_42</vt:lpstr>
      <vt:lpstr>S2_43</vt:lpstr>
      <vt:lpstr>S2_44</vt:lpstr>
      <vt:lpstr>S2_45</vt:lpstr>
      <vt:lpstr>S2_46</vt:lpstr>
      <vt:lpstr>S2_47</vt:lpstr>
      <vt:lpstr>S2_48</vt:lpstr>
      <vt:lpstr>S2_49</vt:lpstr>
      <vt:lpstr>S2_5</vt:lpstr>
      <vt:lpstr>S2_50</vt:lpstr>
      <vt:lpstr>S2_51</vt:lpstr>
      <vt:lpstr>S2_52</vt:lpstr>
      <vt:lpstr>S2_53</vt:lpstr>
      <vt:lpstr>S2_54</vt:lpstr>
      <vt:lpstr>S2_55</vt:lpstr>
      <vt:lpstr>S2_56</vt:lpstr>
      <vt:lpstr>S2_57</vt:lpstr>
      <vt:lpstr>S2_58</vt:lpstr>
      <vt:lpstr>S2_59</vt:lpstr>
      <vt:lpstr>S2_6</vt:lpstr>
      <vt:lpstr>S2_60</vt:lpstr>
      <vt:lpstr>S2_61</vt:lpstr>
      <vt:lpstr>S2_62</vt:lpstr>
      <vt:lpstr>S2_63</vt:lpstr>
      <vt:lpstr>S2_64</vt:lpstr>
      <vt:lpstr>S2_65</vt:lpstr>
      <vt:lpstr>S2_66</vt:lpstr>
      <vt:lpstr>S2_67</vt:lpstr>
      <vt:lpstr>S2_68</vt:lpstr>
      <vt:lpstr>S2_69</vt:lpstr>
      <vt:lpstr>S2_7</vt:lpstr>
      <vt:lpstr>S2_70</vt:lpstr>
      <vt:lpstr>S2_71</vt:lpstr>
      <vt:lpstr>S2_72</vt:lpstr>
      <vt:lpstr>S2_73</vt:lpstr>
      <vt:lpstr>S2_74</vt:lpstr>
      <vt:lpstr>S2_75</vt:lpstr>
      <vt:lpstr>S2_76</vt:lpstr>
      <vt:lpstr>S2_77</vt:lpstr>
      <vt:lpstr>S2_78</vt:lpstr>
      <vt:lpstr>S2_79</vt:lpstr>
      <vt:lpstr>S2_8</vt:lpstr>
      <vt:lpstr>S2_80</vt:lpstr>
      <vt:lpstr>S2_81</vt:lpstr>
      <vt:lpstr>S2_82</vt:lpstr>
      <vt:lpstr>S2_83</vt:lpstr>
      <vt:lpstr>S2_84</vt:lpstr>
      <vt:lpstr>S2_85</vt:lpstr>
      <vt:lpstr>S2_86</vt:lpstr>
      <vt:lpstr>S2_87</vt:lpstr>
      <vt:lpstr>S2_88</vt:lpstr>
      <vt:lpstr>S2_89</vt:lpstr>
      <vt:lpstr>S2_9</vt:lpstr>
      <vt:lpstr>S2_90</vt:lpstr>
      <vt:lpstr>S2_91</vt:lpstr>
      <vt:lpstr>S2_92</vt:lpstr>
      <vt:lpstr>S2_93</vt:lpstr>
      <vt:lpstr>S2_94</vt:lpstr>
      <vt:lpstr>S2_95</vt:lpstr>
      <vt:lpstr>S2_96</vt:lpstr>
      <vt:lpstr>S2_97</vt:lpstr>
      <vt:lpstr>S2_98</vt:lpstr>
      <vt:lpstr>S2_99</vt:lpstr>
      <vt:lpstr>S6_AUTRES</vt:lpstr>
      <vt:lpstr>S6_CAPIT</vt:lpstr>
      <vt:lpstr>S6_Cbivoa</vt:lpstr>
      <vt:lpstr>S6_Cbivoc</vt:lpstr>
      <vt:lpstr>S6_Cbmvoa</vt:lpstr>
      <vt:lpstr>S6_Cbmvoc</vt:lpstr>
      <vt:lpstr>S6_Cbvoa</vt:lpstr>
      <vt:lpstr>S6_Cbvoc</vt:lpstr>
      <vt:lpstr>S6_Cc</vt:lpstr>
      <vt:lpstr>S6_Cc1</vt:lpstr>
      <vt:lpstr>S6_Cc1a</vt:lpstr>
      <vt:lpstr>S6_Cca</vt:lpstr>
      <vt:lpstr>S6_Ccn</vt:lpstr>
      <vt:lpstr>S6_Ccna</vt:lpstr>
      <vt:lpstr>S6_CORPO1</vt:lpstr>
      <vt:lpstr>S6_CORPO2</vt:lpstr>
      <vt:lpstr>S6_Div</vt:lpstr>
      <vt:lpstr>S6_DIVERS</vt:lpstr>
      <vt:lpstr>S6_EF10</vt:lpstr>
      <vt:lpstr>S6_FINANCIERS1</vt:lpstr>
      <vt:lpstr>S6_FINANCIERS2</vt:lpstr>
      <vt:lpstr>S6_INCORPO1</vt:lpstr>
      <vt:lpstr>S6_INCORPO2</vt:lpstr>
      <vt:lpstr>S6_REPORT</vt:lpstr>
      <vt:lpstr>S6_RESERVES</vt:lpstr>
      <vt:lpstr>S6_RESUL</vt:lpstr>
      <vt:lpstr>S6_Ris</vt:lpstr>
      <vt:lpstr>S6_Vab</vt:lpstr>
      <vt:lpstr>S6_Vim</vt:lpstr>
      <vt:lpstr>S6_Vmo</vt:lpstr>
      <vt:lpstr>S7_A1</vt:lpstr>
      <vt:lpstr>S7_A10</vt:lpstr>
      <vt:lpstr>S7_A11</vt:lpstr>
      <vt:lpstr>S7_A12</vt:lpstr>
      <vt:lpstr>S7_A13</vt:lpstr>
      <vt:lpstr>S7_A14</vt:lpstr>
      <vt:lpstr>S7_A15</vt:lpstr>
      <vt:lpstr>S7_A16</vt:lpstr>
      <vt:lpstr>S7_A17</vt:lpstr>
      <vt:lpstr>S7_A18</vt:lpstr>
      <vt:lpstr>S7_A19</vt:lpstr>
      <vt:lpstr>S7_A2</vt:lpstr>
      <vt:lpstr>S7_A20</vt:lpstr>
      <vt:lpstr>S7_A21</vt:lpstr>
      <vt:lpstr>S7_A22</vt:lpstr>
      <vt:lpstr>S7_A23</vt:lpstr>
      <vt:lpstr>S7_A24</vt:lpstr>
      <vt:lpstr>S7_A25</vt:lpstr>
      <vt:lpstr>S7_A2A</vt:lpstr>
      <vt:lpstr>S7_A3</vt:lpstr>
      <vt:lpstr>S7_A4</vt:lpstr>
      <vt:lpstr>S7_A5</vt:lpstr>
      <vt:lpstr>S7_A6</vt:lpstr>
      <vt:lpstr>S7_A6A</vt:lpstr>
      <vt:lpstr>S7_A7</vt:lpstr>
      <vt:lpstr>S7_A8</vt:lpstr>
      <vt:lpstr>S7_A9</vt:lpstr>
      <vt:lpstr>S7_B1</vt:lpstr>
      <vt:lpstr>S7_B10</vt:lpstr>
      <vt:lpstr>S7_B11</vt:lpstr>
      <vt:lpstr>S7_B12</vt:lpstr>
      <vt:lpstr>S7_B13</vt:lpstr>
      <vt:lpstr>S7_B14</vt:lpstr>
      <vt:lpstr>S7_B15</vt:lpstr>
      <vt:lpstr>S7_B16</vt:lpstr>
      <vt:lpstr>S7_B17</vt:lpstr>
      <vt:lpstr>S7_B18</vt:lpstr>
      <vt:lpstr>S7_B19</vt:lpstr>
      <vt:lpstr>S7_B2</vt:lpstr>
      <vt:lpstr>S7_B20</vt:lpstr>
      <vt:lpstr>S7_B21</vt:lpstr>
      <vt:lpstr>S7_B22</vt:lpstr>
      <vt:lpstr>S7_B23</vt:lpstr>
      <vt:lpstr>S7_B24</vt:lpstr>
      <vt:lpstr>S7_B25</vt:lpstr>
      <vt:lpstr>S7_B2A</vt:lpstr>
      <vt:lpstr>S7_B3</vt:lpstr>
      <vt:lpstr>S7_B4</vt:lpstr>
      <vt:lpstr>S7_B5</vt:lpstr>
      <vt:lpstr>S7_B6</vt:lpstr>
      <vt:lpstr>S7_B6A</vt:lpstr>
      <vt:lpstr>S7_B7</vt:lpstr>
      <vt:lpstr>S7_B8</vt:lpstr>
      <vt:lpstr>S7_B9</vt:lpstr>
      <vt:lpstr>S7_C1</vt:lpstr>
      <vt:lpstr>S7_C10</vt:lpstr>
      <vt:lpstr>S7_C11</vt:lpstr>
      <vt:lpstr>S7_C12</vt:lpstr>
      <vt:lpstr>S7_C13</vt:lpstr>
      <vt:lpstr>S7_C14</vt:lpstr>
      <vt:lpstr>S7_C15</vt:lpstr>
      <vt:lpstr>S7_C16</vt:lpstr>
      <vt:lpstr>S7_C17</vt:lpstr>
      <vt:lpstr>S7_C18</vt:lpstr>
      <vt:lpstr>S7_C19</vt:lpstr>
      <vt:lpstr>S7_C2</vt:lpstr>
      <vt:lpstr>S7_C20</vt:lpstr>
      <vt:lpstr>S7_C21</vt:lpstr>
      <vt:lpstr>S7_C22</vt:lpstr>
      <vt:lpstr>S7_C23</vt:lpstr>
      <vt:lpstr>S7_C24</vt:lpstr>
      <vt:lpstr>S7_C25</vt:lpstr>
      <vt:lpstr>S7_C2A</vt:lpstr>
      <vt:lpstr>S7_C3</vt:lpstr>
      <vt:lpstr>S7_C4</vt:lpstr>
      <vt:lpstr>S7_C5</vt:lpstr>
      <vt:lpstr>S7_C6</vt:lpstr>
      <vt:lpstr>S7_C6A</vt:lpstr>
      <vt:lpstr>S7_C7</vt:lpstr>
      <vt:lpstr>S7_C8</vt:lpstr>
      <vt:lpstr>S7_C9</vt:lpstr>
      <vt:lpstr>S7_D1</vt:lpstr>
      <vt:lpstr>S7_D10</vt:lpstr>
      <vt:lpstr>S7_D11</vt:lpstr>
      <vt:lpstr>S7_D12</vt:lpstr>
      <vt:lpstr>S7_D13</vt:lpstr>
      <vt:lpstr>S7_D14</vt:lpstr>
      <vt:lpstr>S7_D15</vt:lpstr>
      <vt:lpstr>S7_D16</vt:lpstr>
      <vt:lpstr>S7_D17</vt:lpstr>
      <vt:lpstr>S7_D18</vt:lpstr>
      <vt:lpstr>S7_D19</vt:lpstr>
      <vt:lpstr>S7_D2</vt:lpstr>
      <vt:lpstr>S7_D20</vt:lpstr>
      <vt:lpstr>S7_D21</vt:lpstr>
      <vt:lpstr>S7_D22</vt:lpstr>
      <vt:lpstr>S7_D23</vt:lpstr>
      <vt:lpstr>S7_D24</vt:lpstr>
      <vt:lpstr>S7_D25</vt:lpstr>
      <vt:lpstr>S7_D2A</vt:lpstr>
      <vt:lpstr>S7_D3</vt:lpstr>
      <vt:lpstr>S7_D4</vt:lpstr>
      <vt:lpstr>S7_D5</vt:lpstr>
      <vt:lpstr>S7_D6</vt:lpstr>
      <vt:lpstr>S7_D6A</vt:lpstr>
      <vt:lpstr>S7_D7</vt:lpstr>
      <vt:lpstr>S7_D8</vt:lpstr>
      <vt:lpstr>S7_D9</vt:lpstr>
      <vt:lpstr>S7_E1</vt:lpstr>
      <vt:lpstr>S7_E10</vt:lpstr>
      <vt:lpstr>S7_E11</vt:lpstr>
      <vt:lpstr>S7_E12</vt:lpstr>
      <vt:lpstr>S7_E13</vt:lpstr>
      <vt:lpstr>S7_E14</vt:lpstr>
      <vt:lpstr>S7_E15</vt:lpstr>
      <vt:lpstr>S7_E16</vt:lpstr>
      <vt:lpstr>S7_E17</vt:lpstr>
      <vt:lpstr>S7_E18</vt:lpstr>
      <vt:lpstr>S7_E19</vt:lpstr>
      <vt:lpstr>S7_E2</vt:lpstr>
      <vt:lpstr>S7_E20</vt:lpstr>
      <vt:lpstr>S7_E21</vt:lpstr>
      <vt:lpstr>S7_E22</vt:lpstr>
      <vt:lpstr>S7_E23</vt:lpstr>
      <vt:lpstr>S7_E24</vt:lpstr>
      <vt:lpstr>S7_E25</vt:lpstr>
      <vt:lpstr>S7_E2A</vt:lpstr>
      <vt:lpstr>S7_E3</vt:lpstr>
      <vt:lpstr>S7_E4</vt:lpstr>
      <vt:lpstr>S7_E5</vt:lpstr>
      <vt:lpstr>S7_E6</vt:lpstr>
      <vt:lpstr>S7_E6A</vt:lpstr>
      <vt:lpstr>S7_E7</vt:lpstr>
      <vt:lpstr>S7_E8</vt:lpstr>
      <vt:lpstr>S7_E9</vt:lpstr>
      <vt:lpstr>S7_F1</vt:lpstr>
      <vt:lpstr>S7_F10</vt:lpstr>
      <vt:lpstr>S7_F11</vt:lpstr>
      <vt:lpstr>S7_F12</vt:lpstr>
      <vt:lpstr>S7_F13</vt:lpstr>
      <vt:lpstr>S7_F14</vt:lpstr>
      <vt:lpstr>S7_F15</vt:lpstr>
      <vt:lpstr>S7_F16</vt:lpstr>
      <vt:lpstr>S7_F17</vt:lpstr>
      <vt:lpstr>S7_F18</vt:lpstr>
      <vt:lpstr>S7_F19</vt:lpstr>
      <vt:lpstr>S7_F2</vt:lpstr>
      <vt:lpstr>S7_F20</vt:lpstr>
      <vt:lpstr>S7_F21</vt:lpstr>
      <vt:lpstr>S7_F22</vt:lpstr>
      <vt:lpstr>S7_F23</vt:lpstr>
      <vt:lpstr>S7_F24</vt:lpstr>
      <vt:lpstr>S7_F25</vt:lpstr>
      <vt:lpstr>S7_F2A</vt:lpstr>
      <vt:lpstr>S7_F3</vt:lpstr>
      <vt:lpstr>S7_F4</vt:lpstr>
      <vt:lpstr>S7_F5</vt:lpstr>
      <vt:lpstr>S7_F6</vt:lpstr>
      <vt:lpstr>S7_F6A</vt:lpstr>
      <vt:lpstr>S7_F7</vt:lpstr>
      <vt:lpstr>S7_F8</vt:lpstr>
      <vt:lpstr>S7_F9</vt:lpstr>
      <vt:lpstr>S7_G1</vt:lpstr>
      <vt:lpstr>S7_G2</vt:lpstr>
      <vt:lpstr>S7_G2A</vt:lpstr>
      <vt:lpstr>S7_G3</vt:lpstr>
      <vt:lpstr>S7_G3A</vt:lpstr>
      <vt:lpstr>S8_A1</vt:lpstr>
      <vt:lpstr>S8_A10</vt:lpstr>
      <vt:lpstr>S8_A11</vt:lpstr>
      <vt:lpstr>S8_A12</vt:lpstr>
      <vt:lpstr>S8_A13</vt:lpstr>
      <vt:lpstr>S8_A14</vt:lpstr>
      <vt:lpstr>S8_A15</vt:lpstr>
      <vt:lpstr>S8_A16</vt:lpstr>
      <vt:lpstr>S8_A17</vt:lpstr>
      <vt:lpstr>S8_A18</vt:lpstr>
      <vt:lpstr>S8_A19</vt:lpstr>
      <vt:lpstr>S8_A2</vt:lpstr>
      <vt:lpstr>S8_A20</vt:lpstr>
      <vt:lpstr>S8_A21</vt:lpstr>
      <vt:lpstr>S8_A22</vt:lpstr>
      <vt:lpstr>S8_A23</vt:lpstr>
      <vt:lpstr>S8_A2A</vt:lpstr>
      <vt:lpstr>S8_A3</vt:lpstr>
      <vt:lpstr>S8_A4</vt:lpstr>
      <vt:lpstr>S8_A5</vt:lpstr>
      <vt:lpstr>S8_A6</vt:lpstr>
      <vt:lpstr>S8_A6A</vt:lpstr>
      <vt:lpstr>S8_A7</vt:lpstr>
      <vt:lpstr>S8_A8</vt:lpstr>
      <vt:lpstr>S8_A9</vt:lpstr>
      <vt:lpstr>S8_B1</vt:lpstr>
      <vt:lpstr>S8_B10</vt:lpstr>
      <vt:lpstr>S8_B11</vt:lpstr>
      <vt:lpstr>S8_B12</vt:lpstr>
      <vt:lpstr>S8_B13</vt:lpstr>
      <vt:lpstr>S8_B14</vt:lpstr>
      <vt:lpstr>S8_B15</vt:lpstr>
      <vt:lpstr>S8_B16</vt:lpstr>
      <vt:lpstr>S8_B17</vt:lpstr>
      <vt:lpstr>S8_B18</vt:lpstr>
      <vt:lpstr>S8_B19</vt:lpstr>
      <vt:lpstr>S8_B2</vt:lpstr>
      <vt:lpstr>S8_B20</vt:lpstr>
      <vt:lpstr>S8_B21</vt:lpstr>
      <vt:lpstr>S8_B22</vt:lpstr>
      <vt:lpstr>S8_B23</vt:lpstr>
      <vt:lpstr>S8_B2A</vt:lpstr>
      <vt:lpstr>S8_B3</vt:lpstr>
      <vt:lpstr>S8_B4</vt:lpstr>
      <vt:lpstr>S8_B5</vt:lpstr>
      <vt:lpstr>S8_B6</vt:lpstr>
      <vt:lpstr>S8_B6A</vt:lpstr>
      <vt:lpstr>S8_B7</vt:lpstr>
      <vt:lpstr>S8_B8</vt:lpstr>
      <vt:lpstr>S8_B9</vt:lpstr>
      <vt:lpstr>S8_C1</vt:lpstr>
      <vt:lpstr>S8_C10</vt:lpstr>
      <vt:lpstr>S8_C11</vt:lpstr>
      <vt:lpstr>S8_C12</vt:lpstr>
      <vt:lpstr>S8_C13</vt:lpstr>
      <vt:lpstr>S8_C14</vt:lpstr>
      <vt:lpstr>S8_C15</vt:lpstr>
      <vt:lpstr>S8_C16</vt:lpstr>
      <vt:lpstr>S8_C17</vt:lpstr>
      <vt:lpstr>S8_C18</vt:lpstr>
      <vt:lpstr>S8_C19</vt:lpstr>
      <vt:lpstr>S8_C2</vt:lpstr>
      <vt:lpstr>S8_C20</vt:lpstr>
      <vt:lpstr>S8_C21</vt:lpstr>
      <vt:lpstr>S8_C22</vt:lpstr>
      <vt:lpstr>S8_C23</vt:lpstr>
      <vt:lpstr>S8_C2A</vt:lpstr>
      <vt:lpstr>S8_C3</vt:lpstr>
      <vt:lpstr>S8_C4</vt:lpstr>
      <vt:lpstr>S8_C5</vt:lpstr>
      <vt:lpstr>S8_C6</vt:lpstr>
      <vt:lpstr>S8_C6A</vt:lpstr>
      <vt:lpstr>S8_C7</vt:lpstr>
      <vt:lpstr>S8_C8</vt:lpstr>
      <vt:lpstr>S8_C9</vt:lpstr>
      <vt:lpstr>Typedecession</vt:lpstr>
      <vt:lpstr>'ANNEXE 1 - SOCIETES LIEES'!Zone_d_impression</vt:lpstr>
      <vt:lpstr>'ANNEXE 10 - DEROGATION OP'!Zone_d_impression</vt:lpstr>
      <vt:lpstr>'ANNEXE 3 - MARCHE A TERME'!Zone_d_impression</vt:lpstr>
      <vt:lpstr>'ANNEXE 5 - MAGASINS STOCKAGE'!Zone_d_impression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TARIEL Clara</dc:creator>
  <cp:lastModifiedBy>Flavien SAMSON</cp:lastModifiedBy>
  <dcterms:created xsi:type="dcterms:W3CDTF">2019-11-21T10:17:41Z</dcterms:created>
  <dcterms:modified xsi:type="dcterms:W3CDTF">2025-12-08T08:58:57Z</dcterms:modified>
</cp:coreProperties>
</file>