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charts/chart12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13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belle.laurens\Desktop\"/>
    </mc:Choice>
  </mc:AlternateContent>
  <bookViews>
    <workbookView xWindow="0" yWindow="0" windowWidth="16380" windowHeight="8190" tabRatio="684" firstSheet="10" activeTab="15"/>
  </bookViews>
  <sheets>
    <sheet name="lisez moi" sheetId="1" r:id="rId1"/>
    <sheet name="Données Texte" sheetId="22" r:id="rId2"/>
    <sheet name="Carte1 COP France" sheetId="2" r:id="rId3"/>
    <sheet name="graph1 surface COP" sheetId="3" r:id="rId4"/>
    <sheet name="graph2 comptes agri" sheetId="4" r:id="rId5"/>
    <sheet name="graph3 surfaces COP" sheetId="5" r:id="rId6"/>
    <sheet name="Carte2 Surf Céréales PDL" sheetId="6" r:id="rId7"/>
    <sheet name="graph4 bio" sheetId="7" r:id="rId8"/>
    <sheet name="graph5 livraisons agrimer" sheetId="8" r:id="rId9"/>
    <sheet name="tab1 récoltes" sheetId="9" r:id="rId10"/>
    <sheet name="graph6 Livraisons dép" sheetId="10" r:id="rId11"/>
    <sheet name="graph7 cotations COP" sheetId="11" r:id="rId12"/>
    <sheet name="graph8 activités portuaires" sheetId="12" r:id="rId13"/>
    <sheet name="graph9 RICAindic" sheetId="13" r:id="rId14"/>
    <sheet name="graph10 RICAcharges" sheetId="14" r:id="rId15"/>
    <sheet name="tab2 RICAindic (2)" sheetId="24" r:id="rId16"/>
    <sheet name="tab2 RICAindic" sheetId="15" r:id="rId17"/>
    <sheet name="graph11 farine ble tendre" sheetId="20" r:id="rId18"/>
    <sheet name="Carte3 IAA" sheetId="17" r:id="rId19"/>
    <sheet name="graph12 meunerie" sheetId="18" r:id="rId20"/>
    <sheet name="graph13 fab aliment bétail" sheetId="19" r:id="rId21"/>
    <sheet name="tableau 3 aliments bétail" sheetId="23" r:id="rId22"/>
    <sheet name="Sources" sheetId="21" r:id="rId23"/>
  </sheets>
  <externalReferences>
    <externalReference r:id="rId24"/>
    <externalReference r:id="rId25"/>
  </externalReferences>
  <definedNames>
    <definedName name="_xlnm.Print_Area" localSheetId="11">'graph7 cotations COP'!$A:$T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1" i="24" l="1"/>
  <c r="E32" i="24"/>
  <c r="E55" i="24"/>
  <c r="D55" i="24"/>
  <c r="C55" i="24"/>
  <c r="B55" i="24"/>
  <c r="E50" i="24"/>
  <c r="D50" i="24"/>
  <c r="D51" i="24" s="1"/>
  <c r="C50" i="24"/>
  <c r="C51" i="24" s="1"/>
  <c r="B50" i="24"/>
  <c r="B51" i="24" s="1"/>
  <c r="E43" i="24"/>
  <c r="D43" i="24"/>
  <c r="C43" i="24"/>
  <c r="B43" i="24"/>
  <c r="E40" i="24"/>
  <c r="D40" i="24"/>
  <c r="C40" i="24"/>
  <c r="B40" i="24"/>
  <c r="D32" i="24"/>
  <c r="C32" i="24"/>
  <c r="B32" i="24"/>
  <c r="H56" i="9" l="1"/>
  <c r="O31" i="19" l="1"/>
  <c r="E48" i="23"/>
  <c r="F34" i="23"/>
  <c r="F35" i="23"/>
  <c r="F36" i="23"/>
  <c r="F37" i="23"/>
  <c r="F38" i="23"/>
  <c r="F39" i="23"/>
  <c r="F40" i="23"/>
  <c r="F41" i="23"/>
  <c r="F42" i="23"/>
  <c r="F44" i="23"/>
  <c r="F45" i="23"/>
  <c r="F46" i="23"/>
  <c r="F47" i="23"/>
  <c r="F43" i="23"/>
  <c r="G4" i="22" l="1"/>
  <c r="G5" i="22"/>
  <c r="G6" i="22"/>
  <c r="G3" i="22"/>
  <c r="H25" i="22"/>
  <c r="H6" i="22"/>
  <c r="D9" i="22"/>
  <c r="D15" i="22"/>
  <c r="D6" i="22"/>
  <c r="E16" i="22" l="1"/>
  <c r="F10" i="22" l="1"/>
  <c r="F15" i="22"/>
  <c r="H16" i="22"/>
  <c r="F6" i="22"/>
  <c r="F16" i="22"/>
  <c r="H59" i="9"/>
  <c r="F59" i="9"/>
  <c r="H58" i="9"/>
  <c r="F58" i="9"/>
  <c r="I56" i="9"/>
  <c r="G54" i="9"/>
  <c r="H54" i="9"/>
  <c r="H55" i="9" s="1"/>
  <c r="I55" i="9" s="1"/>
  <c r="E54" i="9"/>
  <c r="F54" i="9"/>
  <c r="F55" i="9" s="1"/>
  <c r="P26" i="19" l="1"/>
  <c r="O33" i="19"/>
  <c r="O34" i="19"/>
  <c r="O35" i="19"/>
  <c r="O36" i="19"/>
  <c r="O37" i="19"/>
  <c r="C6" i="19" l="1"/>
  <c r="C7" i="19"/>
  <c r="C8" i="19"/>
  <c r="C9" i="19"/>
  <c r="C10" i="19"/>
  <c r="C11" i="19"/>
  <c r="C12" i="19"/>
  <c r="C13" i="19"/>
  <c r="C5" i="19"/>
  <c r="D12" i="19"/>
  <c r="N30" i="19"/>
  <c r="N32" i="19"/>
  <c r="N31" i="19"/>
  <c r="N28" i="19"/>
  <c r="M28" i="19"/>
  <c r="O26" i="19"/>
  <c r="D16" i="9" l="1"/>
  <c r="D10" i="9"/>
  <c r="D9" i="9"/>
  <c r="B16" i="9"/>
  <c r="B10" i="9"/>
  <c r="B9" i="9"/>
  <c r="I16" i="9"/>
  <c r="I15" i="9"/>
  <c r="I14" i="9"/>
  <c r="I13" i="9"/>
  <c r="I12" i="9"/>
  <c r="O12" i="9" s="1"/>
  <c r="I10" i="9"/>
  <c r="I9" i="9"/>
  <c r="I8" i="9"/>
  <c r="O8" i="9" s="1"/>
  <c r="G16" i="9"/>
  <c r="G15" i="9"/>
  <c r="G14" i="9"/>
  <c r="G13" i="9"/>
  <c r="G12" i="9"/>
  <c r="M12" i="9" s="1"/>
  <c r="G11" i="9"/>
  <c r="G10" i="9"/>
  <c r="G9" i="9"/>
  <c r="G8" i="9"/>
  <c r="M8" i="9" s="1"/>
  <c r="L32" i="19" l="1"/>
  <c r="M31" i="19"/>
  <c r="L31" i="19"/>
  <c r="K31" i="19"/>
  <c r="M30" i="19"/>
  <c r="I29" i="19"/>
  <c r="H29" i="19"/>
  <c r="K28" i="19"/>
  <c r="Y29" i="18"/>
  <c r="X29" i="18"/>
  <c r="Y28" i="18"/>
  <c r="Y27" i="18"/>
  <c r="Y26" i="18"/>
  <c r="E55" i="15"/>
  <c r="D55" i="15"/>
  <c r="C55" i="15"/>
  <c r="B55" i="15"/>
  <c r="E50" i="15"/>
  <c r="E51" i="15" s="1"/>
  <c r="D50" i="15"/>
  <c r="D51" i="15" s="1"/>
  <c r="C50" i="15"/>
  <c r="C51" i="15" s="1"/>
  <c r="B50" i="15"/>
  <c r="B51" i="15" s="1"/>
  <c r="E43" i="15"/>
  <c r="D43" i="15"/>
  <c r="C43" i="15"/>
  <c r="B43" i="15"/>
  <c r="E40" i="15"/>
  <c r="D40" i="15"/>
  <c r="C40" i="15"/>
  <c r="B40" i="15"/>
  <c r="E32" i="15"/>
  <c r="D32" i="15"/>
  <c r="C32" i="15"/>
  <c r="B32" i="15"/>
  <c r="C42" i="14"/>
  <c r="B42" i="14"/>
  <c r="C41" i="14"/>
  <c r="B41" i="14"/>
  <c r="C40" i="14"/>
  <c r="B40" i="14"/>
  <c r="C39" i="14"/>
  <c r="B39" i="14"/>
  <c r="C38" i="14"/>
  <c r="C37" i="14"/>
  <c r="B37" i="14"/>
  <c r="C36" i="14"/>
  <c r="B36" i="14"/>
  <c r="C35" i="14"/>
  <c r="B35" i="14"/>
  <c r="C34" i="14"/>
  <c r="B34" i="14"/>
  <c r="C28" i="14"/>
  <c r="B28" i="14"/>
  <c r="C25" i="14"/>
  <c r="B25" i="14"/>
  <c r="B38" i="14" s="1"/>
  <c r="E30" i="13"/>
  <c r="D30" i="13"/>
  <c r="C30" i="13"/>
  <c r="B30" i="13"/>
  <c r="E29" i="13"/>
  <c r="D29" i="13"/>
  <c r="C29" i="13"/>
  <c r="B29" i="13"/>
  <c r="E28" i="13"/>
  <c r="D28" i="13"/>
  <c r="C28" i="13"/>
  <c r="B28" i="13"/>
  <c r="E26" i="13"/>
  <c r="D26" i="13"/>
  <c r="C26" i="13"/>
  <c r="B26" i="13"/>
  <c r="E25" i="13"/>
  <c r="D25" i="13"/>
  <c r="C25" i="13"/>
  <c r="B25" i="13"/>
  <c r="E19" i="13"/>
  <c r="E27" i="13" s="1"/>
  <c r="D19" i="13"/>
  <c r="D27" i="13" s="1"/>
  <c r="C19" i="13"/>
  <c r="C27" i="13" s="1"/>
  <c r="B19" i="13"/>
  <c r="B27" i="13" s="1"/>
  <c r="D21" i="12"/>
  <c r="D20" i="12"/>
  <c r="AB8" i="11"/>
  <c r="G28" i="10"/>
  <c r="H28" i="10" s="1"/>
  <c r="H29" i="10" s="1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G17" i="10"/>
  <c r="J16" i="9"/>
  <c r="O1196" i="6"/>
  <c r="O1195" i="6"/>
  <c r="O1194" i="6"/>
  <c r="O1193" i="6"/>
  <c r="O1192" i="6"/>
  <c r="O1191" i="6"/>
  <c r="O1190" i="6"/>
  <c r="O1189" i="6"/>
  <c r="O1188" i="6"/>
  <c r="O1187" i="6"/>
  <c r="O1186" i="6"/>
  <c r="O1185" i="6"/>
  <c r="O1184" i="6"/>
  <c r="O1183" i="6"/>
  <c r="O1182" i="6"/>
  <c r="O1181" i="6"/>
  <c r="O1180" i="6"/>
  <c r="O1179" i="6"/>
  <c r="O1178" i="6"/>
  <c r="O1177" i="6"/>
  <c r="O1176" i="6"/>
  <c r="O1175" i="6"/>
  <c r="O1174" i="6"/>
  <c r="O1173" i="6"/>
  <c r="O1172" i="6"/>
  <c r="O1171" i="6"/>
  <c r="O1170" i="6"/>
  <c r="O1169" i="6"/>
  <c r="O1168" i="6"/>
  <c r="O1167" i="6"/>
  <c r="O1166" i="6"/>
  <c r="O1165" i="6"/>
  <c r="O1164" i="6"/>
  <c r="O1163" i="6"/>
  <c r="O1162" i="6"/>
  <c r="O1161" i="6"/>
  <c r="O1160" i="6"/>
  <c r="O1159" i="6"/>
  <c r="O1158" i="6"/>
  <c r="O1157" i="6"/>
  <c r="O1156" i="6"/>
  <c r="O1155" i="6"/>
  <c r="O1154" i="6"/>
  <c r="O1153" i="6"/>
  <c r="O1152" i="6"/>
  <c r="O1151" i="6"/>
  <c r="O1150" i="6"/>
  <c r="O1149" i="6"/>
  <c r="O1148" i="6"/>
  <c r="O1147" i="6"/>
  <c r="O1146" i="6"/>
  <c r="O1145" i="6"/>
  <c r="O1144" i="6"/>
  <c r="O1143" i="6"/>
  <c r="O1142" i="6"/>
  <c r="O1141" i="6"/>
  <c r="O1140" i="6"/>
  <c r="O1139" i="6"/>
  <c r="O1138" i="6"/>
  <c r="O1137" i="6"/>
  <c r="O1136" i="6"/>
  <c r="O1135" i="6"/>
  <c r="O1134" i="6"/>
  <c r="O1133" i="6"/>
  <c r="O1132" i="6"/>
  <c r="O1131" i="6"/>
  <c r="O1130" i="6"/>
  <c r="O1129" i="6"/>
  <c r="O1128" i="6"/>
  <c r="O1127" i="6"/>
  <c r="O1126" i="6"/>
  <c r="O1125" i="6"/>
  <c r="O1124" i="6"/>
  <c r="O1123" i="6"/>
  <c r="O1122" i="6"/>
  <c r="O1121" i="6"/>
  <c r="O1120" i="6"/>
  <c r="O1119" i="6"/>
  <c r="O1118" i="6"/>
  <c r="O1117" i="6"/>
  <c r="O1116" i="6"/>
  <c r="O1115" i="6"/>
  <c r="O1114" i="6"/>
  <c r="O1113" i="6"/>
  <c r="O1112" i="6"/>
  <c r="O1111" i="6"/>
  <c r="O1110" i="6"/>
  <c r="O1109" i="6"/>
  <c r="O1108" i="6"/>
  <c r="O1107" i="6"/>
  <c r="O1106" i="6"/>
  <c r="O1105" i="6"/>
  <c r="O1104" i="6"/>
  <c r="O1103" i="6"/>
  <c r="O1102" i="6"/>
  <c r="O1101" i="6"/>
  <c r="O1100" i="6"/>
  <c r="O1099" i="6"/>
  <c r="O1098" i="6"/>
  <c r="O1097" i="6"/>
  <c r="O1096" i="6"/>
  <c r="O1095" i="6"/>
  <c r="O1094" i="6"/>
  <c r="O1093" i="6"/>
  <c r="O1092" i="6"/>
  <c r="O1091" i="6"/>
  <c r="O1090" i="6"/>
  <c r="O1089" i="6"/>
  <c r="O1088" i="6"/>
  <c r="O1087" i="6"/>
  <c r="O1086" i="6"/>
  <c r="O1085" i="6"/>
  <c r="O1084" i="6"/>
  <c r="O1083" i="6"/>
  <c r="O1082" i="6"/>
  <c r="O1081" i="6"/>
  <c r="O1080" i="6"/>
  <c r="O1079" i="6"/>
  <c r="O1078" i="6"/>
  <c r="O1077" i="6"/>
  <c r="O1076" i="6"/>
  <c r="O1075" i="6"/>
  <c r="O1074" i="6"/>
  <c r="O1073" i="6"/>
  <c r="O1072" i="6"/>
  <c r="O1071" i="6"/>
  <c r="O1070" i="6"/>
  <c r="O1069" i="6"/>
  <c r="O1068" i="6"/>
  <c r="O1067" i="6"/>
  <c r="O1066" i="6"/>
  <c r="O1065" i="6"/>
  <c r="O1064" i="6"/>
  <c r="O1063" i="6"/>
  <c r="O1062" i="6"/>
  <c r="O1061" i="6"/>
  <c r="O1060" i="6"/>
  <c r="O1059" i="6"/>
  <c r="O1058" i="6"/>
  <c r="O1057" i="6"/>
  <c r="O1056" i="6"/>
  <c r="O1055" i="6"/>
  <c r="O1054" i="6"/>
  <c r="O1053" i="6"/>
  <c r="O1052" i="6"/>
  <c r="O1051" i="6"/>
  <c r="O1050" i="6"/>
  <c r="O1049" i="6"/>
  <c r="O1048" i="6"/>
  <c r="O1047" i="6"/>
  <c r="O1046" i="6"/>
  <c r="O1045" i="6"/>
  <c r="O1044" i="6"/>
  <c r="O1043" i="6"/>
  <c r="O1042" i="6"/>
  <c r="O1041" i="6"/>
  <c r="O1040" i="6"/>
  <c r="O1039" i="6"/>
  <c r="O1038" i="6"/>
  <c r="O1037" i="6"/>
  <c r="O1036" i="6"/>
  <c r="O1035" i="6"/>
  <c r="O1034" i="6"/>
  <c r="O1033" i="6"/>
  <c r="O1032" i="6"/>
  <c r="O1031" i="6"/>
  <c r="O1030" i="6"/>
  <c r="O1029" i="6"/>
  <c r="O1028" i="6"/>
  <c r="O1027" i="6"/>
  <c r="O1026" i="6"/>
  <c r="O1025" i="6"/>
  <c r="O1024" i="6"/>
  <c r="O1023" i="6"/>
  <c r="O1022" i="6"/>
  <c r="O1021" i="6"/>
  <c r="O1020" i="6"/>
  <c r="O1019" i="6"/>
  <c r="O1018" i="6"/>
  <c r="O1017" i="6"/>
  <c r="O1016" i="6"/>
  <c r="O1015" i="6"/>
  <c r="O1014" i="6"/>
  <c r="O1013" i="6"/>
  <c r="O1012" i="6"/>
  <c r="O1011" i="6"/>
  <c r="O1010" i="6"/>
  <c r="O1009" i="6"/>
  <c r="O1008" i="6"/>
  <c r="O1007" i="6"/>
  <c r="O1006" i="6"/>
  <c r="O1005" i="6"/>
  <c r="O1004" i="6"/>
  <c r="O1003" i="6"/>
  <c r="O1002" i="6"/>
  <c r="O1001" i="6"/>
  <c r="O1000" i="6"/>
  <c r="O999" i="6"/>
  <c r="O998" i="6"/>
  <c r="O997" i="6"/>
  <c r="O996" i="6"/>
  <c r="O995" i="6"/>
  <c r="O994" i="6"/>
  <c r="O993" i="6"/>
  <c r="O992" i="6"/>
  <c r="O991" i="6"/>
  <c r="O990" i="6"/>
  <c r="O989" i="6"/>
  <c r="O988" i="6"/>
  <c r="O987" i="6"/>
  <c r="O986" i="6"/>
  <c r="O985" i="6"/>
  <c r="O984" i="6"/>
  <c r="O983" i="6"/>
  <c r="O982" i="6"/>
  <c r="O981" i="6"/>
  <c r="O980" i="6"/>
  <c r="O979" i="6"/>
  <c r="O978" i="6"/>
  <c r="O977" i="6"/>
  <c r="O976" i="6"/>
  <c r="O975" i="6"/>
  <c r="O974" i="6"/>
  <c r="O973" i="6"/>
  <c r="O972" i="6"/>
  <c r="O971" i="6"/>
  <c r="O970" i="6"/>
  <c r="O969" i="6"/>
  <c r="O968" i="6"/>
  <c r="O967" i="6"/>
  <c r="O966" i="6"/>
  <c r="O965" i="6"/>
  <c r="O964" i="6"/>
  <c r="O963" i="6"/>
  <c r="O962" i="6"/>
  <c r="O961" i="6"/>
  <c r="O960" i="6"/>
  <c r="O959" i="6"/>
  <c r="O958" i="6"/>
  <c r="O957" i="6"/>
  <c r="O956" i="6"/>
  <c r="O955" i="6"/>
  <c r="O954" i="6"/>
  <c r="O953" i="6"/>
  <c r="O952" i="6"/>
  <c r="O951" i="6"/>
  <c r="O950" i="6"/>
  <c r="O949" i="6"/>
  <c r="O948" i="6"/>
  <c r="O947" i="6"/>
  <c r="O946" i="6"/>
  <c r="O945" i="6"/>
  <c r="O944" i="6"/>
  <c r="O943" i="6"/>
  <c r="O942" i="6"/>
  <c r="O941" i="6"/>
  <c r="O940" i="6"/>
  <c r="O939" i="6"/>
  <c r="O938" i="6"/>
  <c r="O937" i="6"/>
  <c r="O936" i="6"/>
  <c r="O935" i="6"/>
  <c r="O934" i="6"/>
  <c r="O933" i="6"/>
  <c r="O932" i="6"/>
  <c r="O931" i="6"/>
  <c r="O930" i="6"/>
  <c r="O929" i="6"/>
  <c r="O928" i="6"/>
  <c r="O927" i="6"/>
  <c r="O926" i="6"/>
  <c r="O925" i="6"/>
  <c r="O924" i="6"/>
  <c r="O923" i="6"/>
  <c r="O922" i="6"/>
  <c r="O921" i="6"/>
  <c r="O920" i="6"/>
  <c r="O919" i="6"/>
  <c r="O918" i="6"/>
  <c r="O917" i="6"/>
  <c r="O916" i="6"/>
  <c r="O915" i="6"/>
  <c r="O914" i="6"/>
  <c r="O913" i="6"/>
  <c r="O912" i="6"/>
  <c r="O911" i="6"/>
  <c r="O910" i="6"/>
  <c r="O909" i="6"/>
  <c r="O908" i="6"/>
  <c r="O907" i="6"/>
  <c r="O906" i="6"/>
  <c r="O905" i="6"/>
  <c r="O904" i="6"/>
  <c r="O903" i="6"/>
  <c r="O902" i="6"/>
  <c r="O901" i="6"/>
  <c r="O900" i="6"/>
  <c r="O899" i="6"/>
  <c r="O898" i="6"/>
  <c r="O897" i="6"/>
  <c r="O896" i="6"/>
  <c r="O895" i="6"/>
  <c r="O894" i="6"/>
  <c r="O893" i="6"/>
  <c r="O892" i="6"/>
  <c r="O891" i="6"/>
  <c r="O890" i="6"/>
  <c r="O889" i="6"/>
  <c r="O888" i="6"/>
  <c r="O887" i="6"/>
  <c r="O886" i="6"/>
  <c r="O885" i="6"/>
  <c r="O884" i="6"/>
  <c r="O883" i="6"/>
  <c r="O882" i="6"/>
  <c r="O881" i="6"/>
  <c r="O880" i="6"/>
  <c r="O879" i="6"/>
  <c r="O878" i="6"/>
  <c r="O877" i="6"/>
  <c r="O876" i="6"/>
  <c r="O875" i="6"/>
  <c r="O874" i="6"/>
  <c r="O873" i="6"/>
  <c r="O872" i="6"/>
  <c r="O871" i="6"/>
  <c r="O870" i="6"/>
  <c r="O869" i="6"/>
  <c r="O868" i="6"/>
  <c r="O867" i="6"/>
  <c r="O866" i="6"/>
  <c r="O865" i="6"/>
  <c r="O864" i="6"/>
  <c r="O863" i="6"/>
  <c r="O862" i="6"/>
  <c r="O861" i="6"/>
  <c r="O860" i="6"/>
  <c r="O859" i="6"/>
  <c r="O858" i="6"/>
  <c r="O857" i="6"/>
  <c r="O856" i="6"/>
  <c r="O855" i="6"/>
  <c r="O854" i="6"/>
  <c r="O853" i="6"/>
  <c r="O852" i="6"/>
  <c r="O851" i="6"/>
  <c r="O850" i="6"/>
  <c r="O849" i="6"/>
  <c r="O848" i="6"/>
  <c r="O847" i="6"/>
  <c r="O846" i="6"/>
  <c r="O845" i="6"/>
  <c r="O844" i="6"/>
  <c r="O843" i="6"/>
  <c r="O842" i="6"/>
  <c r="O841" i="6"/>
  <c r="O840" i="6"/>
  <c r="O839" i="6"/>
  <c r="O838" i="6"/>
  <c r="O837" i="6"/>
  <c r="O836" i="6"/>
  <c r="O835" i="6"/>
  <c r="O834" i="6"/>
  <c r="O833" i="6"/>
  <c r="O832" i="6"/>
  <c r="O831" i="6"/>
  <c r="O830" i="6"/>
  <c r="O829" i="6"/>
  <c r="O828" i="6"/>
  <c r="O827" i="6"/>
  <c r="O826" i="6"/>
  <c r="O825" i="6"/>
  <c r="O824" i="6"/>
  <c r="O823" i="6"/>
  <c r="O822" i="6"/>
  <c r="O821" i="6"/>
  <c r="O820" i="6"/>
  <c r="O819" i="6"/>
  <c r="O818" i="6"/>
  <c r="O817" i="6"/>
  <c r="O816" i="6"/>
  <c r="O815" i="6"/>
  <c r="O814" i="6"/>
  <c r="O813" i="6"/>
  <c r="O812" i="6"/>
  <c r="O811" i="6"/>
  <c r="O810" i="6"/>
  <c r="O809" i="6"/>
  <c r="O808" i="6"/>
  <c r="O807" i="6"/>
  <c r="O806" i="6"/>
  <c r="O805" i="6"/>
  <c r="O804" i="6"/>
  <c r="O803" i="6"/>
  <c r="O802" i="6"/>
  <c r="O801" i="6"/>
  <c r="O800" i="6"/>
  <c r="O799" i="6"/>
  <c r="O798" i="6"/>
  <c r="O797" i="6"/>
  <c r="O796" i="6"/>
  <c r="O795" i="6"/>
  <c r="O794" i="6"/>
  <c r="O793" i="6"/>
  <c r="O792" i="6"/>
  <c r="O791" i="6"/>
  <c r="O790" i="6"/>
  <c r="O789" i="6"/>
  <c r="O788" i="6"/>
  <c r="O787" i="6"/>
  <c r="O786" i="6"/>
  <c r="O785" i="6"/>
  <c r="O784" i="6"/>
  <c r="O783" i="6"/>
  <c r="O782" i="6"/>
  <c r="O781" i="6"/>
  <c r="O780" i="6"/>
  <c r="O779" i="6"/>
  <c r="O778" i="6"/>
  <c r="O777" i="6"/>
  <c r="O776" i="6"/>
  <c r="O775" i="6"/>
  <c r="O774" i="6"/>
  <c r="O773" i="6"/>
  <c r="O772" i="6"/>
  <c r="O771" i="6"/>
  <c r="O770" i="6"/>
  <c r="O769" i="6"/>
  <c r="O768" i="6"/>
  <c r="O767" i="6"/>
  <c r="O766" i="6"/>
  <c r="O765" i="6"/>
  <c r="O764" i="6"/>
  <c r="O763" i="6"/>
  <c r="O762" i="6"/>
  <c r="O761" i="6"/>
  <c r="O760" i="6"/>
  <c r="O759" i="6"/>
  <c r="O758" i="6"/>
  <c r="O757" i="6"/>
  <c r="O756" i="6"/>
  <c r="O755" i="6"/>
  <c r="O754" i="6"/>
  <c r="O753" i="6"/>
  <c r="O752" i="6"/>
  <c r="O751" i="6"/>
  <c r="O750" i="6"/>
  <c r="O749" i="6"/>
  <c r="O748" i="6"/>
  <c r="O747" i="6"/>
  <c r="O746" i="6"/>
  <c r="O745" i="6"/>
  <c r="O744" i="6"/>
  <c r="O743" i="6"/>
  <c r="O742" i="6"/>
  <c r="O741" i="6"/>
  <c r="O740" i="6"/>
  <c r="O739" i="6"/>
  <c r="O738" i="6"/>
  <c r="O737" i="6"/>
  <c r="O736" i="6"/>
  <c r="O735" i="6"/>
  <c r="O734" i="6"/>
  <c r="O733" i="6"/>
  <c r="O732" i="6"/>
  <c r="O731" i="6"/>
  <c r="O730" i="6"/>
  <c r="O729" i="6"/>
  <c r="O728" i="6"/>
  <c r="O727" i="6"/>
  <c r="O726" i="6"/>
  <c r="O725" i="6"/>
  <c r="O724" i="6"/>
  <c r="O723" i="6"/>
  <c r="O722" i="6"/>
  <c r="O721" i="6"/>
  <c r="O720" i="6"/>
  <c r="O719" i="6"/>
  <c r="O718" i="6"/>
  <c r="O717" i="6"/>
  <c r="O716" i="6"/>
  <c r="O715" i="6"/>
  <c r="O714" i="6"/>
  <c r="O713" i="6"/>
  <c r="O712" i="6"/>
  <c r="O711" i="6"/>
  <c r="O710" i="6"/>
  <c r="O709" i="6"/>
  <c r="O708" i="6"/>
  <c r="O707" i="6"/>
  <c r="O706" i="6"/>
  <c r="O705" i="6"/>
  <c r="O704" i="6"/>
  <c r="O703" i="6"/>
  <c r="O702" i="6"/>
  <c r="O701" i="6"/>
  <c r="O700" i="6"/>
  <c r="O699" i="6"/>
  <c r="O698" i="6"/>
  <c r="O697" i="6"/>
  <c r="O696" i="6"/>
  <c r="O695" i="6"/>
  <c r="O694" i="6"/>
  <c r="O693" i="6"/>
  <c r="O692" i="6"/>
  <c r="O691" i="6"/>
  <c r="O690" i="6"/>
  <c r="O689" i="6"/>
  <c r="O688" i="6"/>
  <c r="O687" i="6"/>
  <c r="O686" i="6"/>
  <c r="O685" i="6"/>
  <c r="O684" i="6"/>
  <c r="O683" i="6"/>
  <c r="O682" i="6"/>
  <c r="O681" i="6"/>
  <c r="O680" i="6"/>
  <c r="O679" i="6"/>
  <c r="O678" i="6"/>
  <c r="O677" i="6"/>
  <c r="O676" i="6"/>
  <c r="O675" i="6"/>
  <c r="O674" i="6"/>
  <c r="O673" i="6"/>
  <c r="O672" i="6"/>
  <c r="O671" i="6"/>
  <c r="O670" i="6"/>
  <c r="O669" i="6"/>
  <c r="O668" i="6"/>
  <c r="O667" i="6"/>
  <c r="O666" i="6"/>
  <c r="O665" i="6"/>
  <c r="O664" i="6"/>
  <c r="O663" i="6"/>
  <c r="O662" i="6"/>
  <c r="O661" i="6"/>
  <c r="O660" i="6"/>
  <c r="O659" i="6"/>
  <c r="O658" i="6"/>
  <c r="O657" i="6"/>
  <c r="O656" i="6"/>
  <c r="O655" i="6"/>
  <c r="O654" i="6"/>
  <c r="O653" i="6"/>
  <c r="O652" i="6"/>
  <c r="O651" i="6"/>
  <c r="O650" i="6"/>
  <c r="O649" i="6"/>
  <c r="O648" i="6"/>
  <c r="O647" i="6"/>
  <c r="O646" i="6"/>
  <c r="O645" i="6"/>
  <c r="O644" i="6"/>
  <c r="O643" i="6"/>
  <c r="O642" i="6"/>
  <c r="O641" i="6"/>
  <c r="O640" i="6"/>
  <c r="O639" i="6"/>
  <c r="O638" i="6"/>
  <c r="O637" i="6"/>
  <c r="O636" i="6"/>
  <c r="O635" i="6"/>
  <c r="O634" i="6"/>
  <c r="O633" i="6"/>
  <c r="O632" i="6"/>
  <c r="O631" i="6"/>
  <c r="O630" i="6"/>
  <c r="O629" i="6"/>
  <c r="O628" i="6"/>
  <c r="O627" i="6"/>
  <c r="O626" i="6"/>
  <c r="O625" i="6"/>
  <c r="O624" i="6"/>
  <c r="O623" i="6"/>
  <c r="O622" i="6"/>
  <c r="O621" i="6"/>
  <c r="O620" i="6"/>
  <c r="O619" i="6"/>
  <c r="O618" i="6"/>
  <c r="O617" i="6"/>
  <c r="O616" i="6"/>
  <c r="O615" i="6"/>
  <c r="O614" i="6"/>
  <c r="O613" i="6"/>
  <c r="O612" i="6"/>
  <c r="O611" i="6"/>
  <c r="O610" i="6"/>
  <c r="O609" i="6"/>
  <c r="O608" i="6"/>
  <c r="O607" i="6"/>
  <c r="O606" i="6"/>
  <c r="O605" i="6"/>
  <c r="O604" i="6"/>
  <c r="O603" i="6"/>
  <c r="O602" i="6"/>
  <c r="O601" i="6"/>
  <c r="O600" i="6"/>
  <c r="O599" i="6"/>
  <c r="O598" i="6"/>
  <c r="O597" i="6"/>
  <c r="O596" i="6"/>
  <c r="O595" i="6"/>
  <c r="O594" i="6"/>
  <c r="O593" i="6"/>
  <c r="O592" i="6"/>
  <c r="O591" i="6"/>
  <c r="O590" i="6"/>
  <c r="O589" i="6"/>
  <c r="O588" i="6"/>
  <c r="O587" i="6"/>
  <c r="O586" i="6"/>
  <c r="O585" i="6"/>
  <c r="O584" i="6"/>
  <c r="O583" i="6"/>
  <c r="O582" i="6"/>
  <c r="O581" i="6"/>
  <c r="O580" i="6"/>
  <c r="O579" i="6"/>
  <c r="O578" i="6"/>
  <c r="O577" i="6"/>
  <c r="O576" i="6"/>
  <c r="O575" i="6"/>
  <c r="O574" i="6"/>
  <c r="O573" i="6"/>
  <c r="O572" i="6"/>
  <c r="O571" i="6"/>
  <c r="O570" i="6"/>
  <c r="O569" i="6"/>
  <c r="O568" i="6"/>
  <c r="O567" i="6"/>
  <c r="O566" i="6"/>
  <c r="O565" i="6"/>
  <c r="O564" i="6"/>
  <c r="O563" i="6"/>
  <c r="O562" i="6"/>
  <c r="O561" i="6"/>
  <c r="O560" i="6"/>
  <c r="O559" i="6"/>
  <c r="O558" i="6"/>
  <c r="O557" i="6"/>
  <c r="O556" i="6"/>
  <c r="O555" i="6"/>
  <c r="O554" i="6"/>
  <c r="O553" i="6"/>
  <c r="O552" i="6"/>
  <c r="O551" i="6"/>
  <c r="O550" i="6"/>
  <c r="O549" i="6"/>
  <c r="O548" i="6"/>
  <c r="O547" i="6"/>
  <c r="O546" i="6"/>
  <c r="O545" i="6"/>
  <c r="O544" i="6"/>
  <c r="O543" i="6"/>
  <c r="O542" i="6"/>
  <c r="O541" i="6"/>
  <c r="O540" i="6"/>
  <c r="O539" i="6"/>
  <c r="O538" i="6"/>
  <c r="O537" i="6"/>
  <c r="O536" i="6"/>
  <c r="O535" i="6"/>
  <c r="O534" i="6"/>
  <c r="O533" i="6"/>
  <c r="O532" i="6"/>
  <c r="O531" i="6"/>
  <c r="O530" i="6"/>
  <c r="O529" i="6"/>
  <c r="O528" i="6"/>
  <c r="O527" i="6"/>
  <c r="O526" i="6"/>
  <c r="O525" i="6"/>
  <c r="O524" i="6"/>
  <c r="O523" i="6"/>
  <c r="O522" i="6"/>
  <c r="O521" i="6"/>
  <c r="O520" i="6"/>
  <c r="O519" i="6"/>
  <c r="O518" i="6"/>
  <c r="O517" i="6"/>
  <c r="O516" i="6"/>
  <c r="O515" i="6"/>
  <c r="O514" i="6"/>
  <c r="O513" i="6"/>
  <c r="O512" i="6"/>
  <c r="O511" i="6"/>
  <c r="O510" i="6"/>
  <c r="O509" i="6"/>
  <c r="O508" i="6"/>
  <c r="O507" i="6"/>
  <c r="O506" i="6"/>
  <c r="O505" i="6"/>
  <c r="O504" i="6"/>
  <c r="O503" i="6"/>
  <c r="O502" i="6"/>
  <c r="O501" i="6"/>
  <c r="O500" i="6"/>
  <c r="O499" i="6"/>
  <c r="O498" i="6"/>
  <c r="O497" i="6"/>
  <c r="O496" i="6"/>
  <c r="O495" i="6"/>
  <c r="O494" i="6"/>
  <c r="O493" i="6"/>
  <c r="O492" i="6"/>
  <c r="O491" i="6"/>
  <c r="O490" i="6"/>
  <c r="O489" i="6"/>
  <c r="O488" i="6"/>
  <c r="O487" i="6"/>
  <c r="O486" i="6"/>
  <c r="O485" i="6"/>
  <c r="O484" i="6"/>
  <c r="O483" i="6"/>
  <c r="O482" i="6"/>
  <c r="O481" i="6"/>
  <c r="O480" i="6"/>
  <c r="O479" i="6"/>
  <c r="O478" i="6"/>
  <c r="O477" i="6"/>
  <c r="O476" i="6"/>
  <c r="O475" i="6"/>
  <c r="O474" i="6"/>
  <c r="O473" i="6"/>
  <c r="O472" i="6"/>
  <c r="O471" i="6"/>
  <c r="O470" i="6"/>
  <c r="O469" i="6"/>
  <c r="O468" i="6"/>
  <c r="O467" i="6"/>
  <c r="O466" i="6"/>
  <c r="O465" i="6"/>
  <c r="O464" i="6"/>
  <c r="O463" i="6"/>
  <c r="O462" i="6"/>
  <c r="O461" i="6"/>
  <c r="O460" i="6"/>
  <c r="O459" i="6"/>
  <c r="O458" i="6"/>
  <c r="O457" i="6"/>
  <c r="O456" i="6"/>
  <c r="O455" i="6"/>
  <c r="O454" i="6"/>
  <c r="O453" i="6"/>
  <c r="O452" i="6"/>
  <c r="O451" i="6"/>
  <c r="O450" i="6"/>
  <c r="O449" i="6"/>
  <c r="O448" i="6"/>
  <c r="O447" i="6"/>
  <c r="O446" i="6"/>
  <c r="O445" i="6"/>
  <c r="O444" i="6"/>
  <c r="O443" i="6"/>
  <c r="O442" i="6"/>
  <c r="O441" i="6"/>
  <c r="O440" i="6"/>
  <c r="O439" i="6"/>
  <c r="O438" i="6"/>
  <c r="O437" i="6"/>
  <c r="O436" i="6"/>
  <c r="O435" i="6"/>
  <c r="O434" i="6"/>
  <c r="O433" i="6"/>
  <c r="O432" i="6"/>
  <c r="O431" i="6"/>
  <c r="O430" i="6"/>
  <c r="O429" i="6"/>
  <c r="O428" i="6"/>
  <c r="O427" i="6"/>
  <c r="O426" i="6"/>
  <c r="O425" i="6"/>
  <c r="O424" i="6"/>
  <c r="O423" i="6"/>
  <c r="O422" i="6"/>
  <c r="O421" i="6"/>
  <c r="O420" i="6"/>
  <c r="O419" i="6"/>
  <c r="O418" i="6"/>
  <c r="O417" i="6"/>
  <c r="O416" i="6"/>
  <c r="O415" i="6"/>
  <c r="O414" i="6"/>
  <c r="O413" i="6"/>
  <c r="O412" i="6"/>
  <c r="O411" i="6"/>
  <c r="O410" i="6"/>
  <c r="O409" i="6"/>
  <c r="O408" i="6"/>
  <c r="O407" i="6"/>
  <c r="O406" i="6"/>
  <c r="O405" i="6"/>
  <c r="O404" i="6"/>
  <c r="O403" i="6"/>
  <c r="O402" i="6"/>
  <c r="O401" i="6"/>
  <c r="O400" i="6"/>
  <c r="O399" i="6"/>
  <c r="O398" i="6"/>
  <c r="O397" i="6"/>
  <c r="O396" i="6"/>
  <c r="O395" i="6"/>
  <c r="O394" i="6"/>
  <c r="O393" i="6"/>
  <c r="O392" i="6"/>
  <c r="O391" i="6"/>
  <c r="O390" i="6"/>
  <c r="O389" i="6"/>
  <c r="O388" i="6"/>
  <c r="O387" i="6"/>
  <c r="O386" i="6"/>
  <c r="O385" i="6"/>
  <c r="O384" i="6"/>
  <c r="O383" i="6"/>
  <c r="O382" i="6"/>
  <c r="O381" i="6"/>
  <c r="O380" i="6"/>
  <c r="O379" i="6"/>
  <c r="O378" i="6"/>
  <c r="O377" i="6"/>
  <c r="O376" i="6"/>
  <c r="O375" i="6"/>
  <c r="O374" i="6"/>
  <c r="O373" i="6"/>
  <c r="O372" i="6"/>
  <c r="O371" i="6"/>
  <c r="O370" i="6"/>
  <c r="O369" i="6"/>
  <c r="O368" i="6"/>
  <c r="O367" i="6"/>
  <c r="O366" i="6"/>
  <c r="O365" i="6"/>
  <c r="O364" i="6"/>
  <c r="O363" i="6"/>
  <c r="O362" i="6"/>
  <c r="O361" i="6"/>
  <c r="O360" i="6"/>
  <c r="O359" i="6"/>
  <c r="O358" i="6"/>
  <c r="O357" i="6"/>
  <c r="O356" i="6"/>
  <c r="O355" i="6"/>
  <c r="O354" i="6"/>
  <c r="O353" i="6"/>
  <c r="O352" i="6"/>
  <c r="O351" i="6"/>
  <c r="O350" i="6"/>
  <c r="O349" i="6"/>
  <c r="O348" i="6"/>
  <c r="O347" i="6"/>
  <c r="O346" i="6"/>
  <c r="O345" i="6"/>
  <c r="O344" i="6"/>
  <c r="O343" i="6"/>
  <c r="O342" i="6"/>
  <c r="O341" i="6"/>
  <c r="O340" i="6"/>
  <c r="O339" i="6"/>
  <c r="O338" i="6"/>
  <c r="O337" i="6"/>
  <c r="O336" i="6"/>
  <c r="O335" i="6"/>
  <c r="O334" i="6"/>
  <c r="O333" i="6"/>
  <c r="O332" i="6"/>
  <c r="O331" i="6"/>
  <c r="O330" i="6"/>
  <c r="O329" i="6"/>
  <c r="O328" i="6"/>
  <c r="O327" i="6"/>
  <c r="O326" i="6"/>
  <c r="O325" i="6"/>
  <c r="O324" i="6"/>
  <c r="O323" i="6"/>
  <c r="O322" i="6"/>
  <c r="O321" i="6"/>
  <c r="O320" i="6"/>
  <c r="O319" i="6"/>
  <c r="O318" i="6"/>
  <c r="O317" i="6"/>
  <c r="O316" i="6"/>
  <c r="O315" i="6"/>
  <c r="O314" i="6"/>
  <c r="O313" i="6"/>
  <c r="O312" i="6"/>
  <c r="O311" i="6"/>
  <c r="O310" i="6"/>
  <c r="O309" i="6"/>
  <c r="O308" i="6"/>
  <c r="O307" i="6"/>
  <c r="O306" i="6"/>
  <c r="O305" i="6"/>
  <c r="O304" i="6"/>
  <c r="O303" i="6"/>
  <c r="O302" i="6"/>
  <c r="O301" i="6"/>
  <c r="O300" i="6"/>
  <c r="O299" i="6"/>
  <c r="O298" i="6"/>
  <c r="O297" i="6"/>
  <c r="O296" i="6"/>
  <c r="O295" i="6"/>
  <c r="O294" i="6"/>
  <c r="O293" i="6"/>
  <c r="O292" i="6"/>
  <c r="O291" i="6"/>
  <c r="O290" i="6"/>
  <c r="O289" i="6"/>
  <c r="O288" i="6"/>
  <c r="O287" i="6"/>
  <c r="O286" i="6"/>
  <c r="O285" i="6"/>
  <c r="O284" i="6"/>
  <c r="O283" i="6"/>
  <c r="O282" i="6"/>
  <c r="O281" i="6"/>
  <c r="O280" i="6"/>
  <c r="O279" i="6"/>
  <c r="O278" i="6"/>
  <c r="O277" i="6"/>
  <c r="O276" i="6"/>
  <c r="O275" i="6"/>
  <c r="O274" i="6"/>
  <c r="O273" i="6"/>
  <c r="O272" i="6"/>
  <c r="O271" i="6"/>
  <c r="O270" i="6"/>
  <c r="O269" i="6"/>
  <c r="O268" i="6"/>
  <c r="O267" i="6"/>
  <c r="O266" i="6"/>
  <c r="O265" i="6"/>
  <c r="O264" i="6"/>
  <c r="O263" i="6"/>
  <c r="O262" i="6"/>
  <c r="O261" i="6"/>
  <c r="O260" i="6"/>
  <c r="O259" i="6"/>
  <c r="O258" i="6"/>
  <c r="O257" i="6"/>
  <c r="O256" i="6"/>
  <c r="O255" i="6"/>
  <c r="O254" i="6"/>
  <c r="O253" i="6"/>
  <c r="O252" i="6"/>
  <c r="O251" i="6"/>
  <c r="O250" i="6"/>
  <c r="O249" i="6"/>
  <c r="O248" i="6"/>
  <c r="O247" i="6"/>
  <c r="O246" i="6"/>
  <c r="O245" i="6"/>
  <c r="O244" i="6"/>
  <c r="O243" i="6"/>
  <c r="O242" i="6"/>
  <c r="O241" i="6"/>
  <c r="O240" i="6"/>
  <c r="O239" i="6"/>
  <c r="O238" i="6"/>
  <c r="O237" i="6"/>
  <c r="O236" i="6"/>
  <c r="O235" i="6"/>
  <c r="O234" i="6"/>
  <c r="O233" i="6"/>
  <c r="O232" i="6"/>
  <c r="O231" i="6"/>
  <c r="O230" i="6"/>
  <c r="O229" i="6"/>
  <c r="O228" i="6"/>
  <c r="O227" i="6"/>
  <c r="O226" i="6"/>
  <c r="O225" i="6"/>
  <c r="O224" i="6"/>
  <c r="O223" i="6"/>
  <c r="O222" i="6"/>
  <c r="O221" i="6"/>
  <c r="O220" i="6"/>
  <c r="O219" i="6"/>
  <c r="O218" i="6"/>
  <c r="O217" i="6"/>
  <c r="O216" i="6"/>
  <c r="O215" i="6"/>
  <c r="O214" i="6"/>
  <c r="O213" i="6"/>
  <c r="O212" i="6"/>
  <c r="O211" i="6"/>
  <c r="O210" i="6"/>
  <c r="O209" i="6"/>
  <c r="O208" i="6"/>
  <c r="O207" i="6"/>
  <c r="O206" i="6"/>
  <c r="O205" i="6"/>
  <c r="O204" i="6"/>
  <c r="O203" i="6"/>
  <c r="O202" i="6"/>
  <c r="O201" i="6"/>
  <c r="O200" i="6"/>
  <c r="O199" i="6"/>
  <c r="O198" i="6"/>
  <c r="O197" i="6"/>
  <c r="O196" i="6"/>
  <c r="O195" i="6"/>
  <c r="O194" i="6"/>
  <c r="O193" i="6"/>
  <c r="O192" i="6"/>
  <c r="O191" i="6"/>
  <c r="O190" i="6"/>
  <c r="O189" i="6"/>
  <c r="O188" i="6"/>
  <c r="O187" i="6"/>
  <c r="O186" i="6"/>
  <c r="O185" i="6"/>
  <c r="O184" i="6"/>
  <c r="O183" i="6"/>
  <c r="O182" i="6"/>
  <c r="O181" i="6"/>
  <c r="O180" i="6"/>
  <c r="O179" i="6"/>
  <c r="O178" i="6"/>
  <c r="O177" i="6"/>
  <c r="O176" i="6"/>
  <c r="O175" i="6"/>
  <c r="O174" i="6"/>
  <c r="O173" i="6"/>
  <c r="O172" i="6"/>
  <c r="O171" i="6"/>
  <c r="O170" i="6"/>
  <c r="O169" i="6"/>
  <c r="O168" i="6"/>
  <c r="O167" i="6"/>
  <c r="O166" i="6"/>
  <c r="O165" i="6"/>
  <c r="O164" i="6"/>
  <c r="O163" i="6"/>
  <c r="O162" i="6"/>
  <c r="O161" i="6"/>
  <c r="O160" i="6"/>
  <c r="O159" i="6"/>
  <c r="O158" i="6"/>
  <c r="O157" i="6"/>
  <c r="O156" i="6"/>
  <c r="O155" i="6"/>
  <c r="O154" i="6"/>
  <c r="O153" i="6"/>
  <c r="O152" i="6"/>
  <c r="O151" i="6"/>
  <c r="O150" i="6"/>
  <c r="O149" i="6"/>
  <c r="O148" i="6"/>
  <c r="O147" i="6"/>
  <c r="O146" i="6"/>
  <c r="O145" i="6"/>
  <c r="O144" i="6"/>
  <c r="O143" i="6"/>
  <c r="O142" i="6"/>
  <c r="O141" i="6"/>
  <c r="O140" i="6"/>
  <c r="O139" i="6"/>
  <c r="O138" i="6"/>
  <c r="O137" i="6"/>
  <c r="O136" i="6"/>
  <c r="O135" i="6"/>
  <c r="O134" i="6"/>
  <c r="O133" i="6"/>
  <c r="O132" i="6"/>
  <c r="O131" i="6"/>
  <c r="O130" i="6"/>
  <c r="O129" i="6"/>
  <c r="O128" i="6"/>
  <c r="O127" i="6"/>
  <c r="O126" i="6"/>
  <c r="O125" i="6"/>
  <c r="O124" i="6"/>
  <c r="O123" i="6"/>
  <c r="O122" i="6"/>
  <c r="O121" i="6"/>
  <c r="O120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F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M13" i="5"/>
  <c r="L13" i="5"/>
  <c r="K13" i="5"/>
  <c r="J13" i="5"/>
  <c r="I13" i="5"/>
  <c r="H13" i="5"/>
  <c r="G13" i="5"/>
  <c r="F13" i="5"/>
  <c r="E13" i="5"/>
  <c r="D13" i="5"/>
  <c r="C13" i="5"/>
  <c r="B13" i="5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K32" i="4"/>
  <c r="E24" i="4"/>
  <c r="E22" i="4"/>
  <c r="E20" i="4"/>
  <c r="E18" i="4"/>
  <c r="E16" i="4"/>
  <c r="E14" i="4"/>
  <c r="E12" i="4"/>
  <c r="D12" i="4"/>
  <c r="F25" i="4" s="1"/>
  <c r="C12" i="4"/>
  <c r="E25" i="4" s="1"/>
  <c r="B20" i="3"/>
  <c r="D18" i="3" s="1"/>
  <c r="D19" i="3"/>
  <c r="D14" i="3"/>
  <c r="D13" i="3"/>
  <c r="D12" i="3"/>
  <c r="D11" i="3"/>
  <c r="D10" i="3"/>
  <c r="D9" i="3"/>
  <c r="D8" i="3"/>
  <c r="D7" i="3"/>
  <c r="D6" i="3"/>
  <c r="E12" i="3" s="1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C43" i="14" l="1"/>
  <c r="G37" i="14" s="1"/>
  <c r="G35" i="14"/>
  <c r="G43" i="14"/>
  <c r="G36" i="14"/>
  <c r="G34" i="14"/>
  <c r="G42" i="14"/>
  <c r="B43" i="14"/>
  <c r="G40" i="14"/>
  <c r="G39" i="14"/>
  <c r="G41" i="14"/>
  <c r="F17" i="4"/>
  <c r="F23" i="4"/>
  <c r="D17" i="3"/>
  <c r="D20" i="3"/>
  <c r="F12" i="4"/>
  <c r="F14" i="4"/>
  <c r="F16" i="4"/>
  <c r="F18" i="4"/>
  <c r="F20" i="4"/>
  <c r="F22" i="4"/>
  <c r="F24" i="4"/>
  <c r="G38" i="14"/>
  <c r="M32" i="19"/>
  <c r="F13" i="4"/>
  <c r="F15" i="4"/>
  <c r="F19" i="4"/>
  <c r="F21" i="4"/>
  <c r="C6" i="3"/>
  <c r="E13" i="4"/>
  <c r="E15" i="4"/>
  <c r="E17" i="4"/>
  <c r="E19" i="4"/>
  <c r="E21" i="4"/>
  <c r="E23" i="4"/>
  <c r="F43" i="14" l="1"/>
  <c r="F42" i="14"/>
  <c r="F40" i="14"/>
  <c r="F39" i="14"/>
  <c r="F36" i="14"/>
  <c r="F34" i="14"/>
  <c r="F41" i="14"/>
  <c r="F37" i="14"/>
  <c r="F35" i="14"/>
  <c r="F38" i="14"/>
  <c r="H37" i="14"/>
</calcChain>
</file>

<file path=xl/sharedStrings.xml><?xml version="1.0" encoding="utf-8"?>
<sst xmlns="http://schemas.openxmlformats.org/spreadsheetml/2006/main" count="3296" uniqueCount="1732">
  <si>
    <t>mise à jour 2023</t>
  </si>
  <si>
    <t>cd2022-5_SAA_2021_provisoire_resultats_LIB.xlsx</t>
  </si>
  <si>
    <t>onglet COP &amp; pailles</t>
  </si>
  <si>
    <t>Dimension</t>
  </si>
  <si>
    <t>Niveau</t>
  </si>
  <si>
    <t>Filtre</t>
  </si>
  <si>
    <t>Année de référence</t>
  </si>
  <si>
    <t>Groupe d'indicateurs</t>
  </si>
  <si>
    <t>Production (volume)</t>
  </si>
  <si>
    <t>1 quintal = 0,1 tonne</t>
  </si>
  <si>
    <r>
      <rPr>
        <sz val="10"/>
        <rFont val="Arial"/>
        <family val="2"/>
        <charset val="1"/>
      </rPr>
      <t>Carte 1 :</t>
    </r>
    <r>
      <rPr>
        <b/>
        <sz val="10"/>
        <rFont val="Arial"/>
        <family val="2"/>
        <charset val="1"/>
      </rPr>
      <t xml:space="preserve"> les Pays de la Loire, cinquième région de production de COP</t>
    </r>
  </si>
  <si>
    <t>Quintal</t>
  </si>
  <si>
    <t>Production en milliers de tonnes en 2021</t>
  </si>
  <si>
    <t>Production (en quintal)</t>
  </si>
  <si>
    <t>Région</t>
  </si>
  <si>
    <t>CEREALES</t>
  </si>
  <si>
    <t>OLEAGINEUX</t>
  </si>
  <si>
    <t>PROTEAGINEUX</t>
  </si>
  <si>
    <t>TOTAL COP</t>
  </si>
  <si>
    <t>44  -  Grand Est</t>
  </si>
  <si>
    <t>24  -  Centre-Val de Loire</t>
  </si>
  <si>
    <t>75  -  Nouvelle Aquitaine</t>
  </si>
  <si>
    <t>32  -  Hauts de France</t>
  </si>
  <si>
    <t>52  -  Pays de la Loire</t>
  </si>
  <si>
    <t>28  -  Normandie</t>
  </si>
  <si>
    <t>27  -  Bourgogne-Franche-Comté</t>
  </si>
  <si>
    <t>76  -  Occitanie</t>
  </si>
  <si>
    <t>53  -  Bretagne</t>
  </si>
  <si>
    <t>84  -  Auvergne-Rhône-Alpes</t>
  </si>
  <si>
    <t>11  -  Île-de-France</t>
  </si>
  <si>
    <t>93  -  'Provence-Alpes-Côte d''Azur'</t>
  </si>
  <si>
    <t>94  -  Corse</t>
  </si>
  <si>
    <t>Production (en milliers de tonnes)</t>
  </si>
  <si>
    <t>Source : Agreste - SAA</t>
  </si>
  <si>
    <t>93  -  Provence-Alpes-Côte d'Azur</t>
  </si>
  <si>
    <t>Surfaces déclarées</t>
  </si>
  <si>
    <t>Source SAA</t>
  </si>
  <si>
    <t>Superficie en ha</t>
  </si>
  <si>
    <t xml:space="preserve">Couleur </t>
  </si>
  <si>
    <t>Blé tendre</t>
  </si>
  <si>
    <t>Or, accentuation4</t>
  </si>
  <si>
    <t>Maïs grain et maïs semence</t>
  </si>
  <si>
    <t>Orange, accentuation2</t>
  </si>
  <si>
    <t>Orge et escourgeon</t>
  </si>
  <si>
    <t>Or, accentuation4, plus sombre 25%</t>
  </si>
  <si>
    <t>Triticale</t>
  </si>
  <si>
    <t>Or, accentuation4, plus clair 40%</t>
  </si>
  <si>
    <t>Autres céréales</t>
  </si>
  <si>
    <t>Bleu, accentuation5</t>
  </si>
  <si>
    <t>Blé dur</t>
  </si>
  <si>
    <t>Orange, accentuation2, plus sombre 25%</t>
  </si>
  <si>
    <t>Avoine</t>
  </si>
  <si>
    <t>Sorgho grain</t>
  </si>
  <si>
    <t>Seigle et méteil</t>
  </si>
  <si>
    <t>Oleagineux + Protéagineux</t>
  </si>
  <si>
    <t>Oléagineux</t>
  </si>
  <si>
    <t>Vert, accentuation6, plus clair 40%</t>
  </si>
  <si>
    <t>Protéagineux</t>
  </si>
  <si>
    <t>Vert, accentuation6</t>
  </si>
  <si>
    <t>Oléagineux (y c. semences)</t>
  </si>
  <si>
    <t>Céréales</t>
  </si>
  <si>
    <t>Total COP</t>
  </si>
  <si>
    <t>mise à jour 10/2/2023</t>
  </si>
  <si>
    <r>
      <rPr>
        <sz val="10"/>
        <rFont val="Arial"/>
        <family val="2"/>
        <charset val="1"/>
      </rPr>
      <t xml:space="preserve">Graphique 2 : </t>
    </r>
    <r>
      <rPr>
        <b/>
        <sz val="10"/>
        <rFont val="Arial"/>
        <family val="2"/>
        <charset val="1"/>
      </rPr>
      <t>Pays de la Loire : 7 % de la valeur de la production nationale en COP</t>
    </r>
  </si>
  <si>
    <t>faire extraction France Entière et DOM POUR saa ET COMPTES</t>
  </si>
  <si>
    <t>Ensemble COP</t>
  </si>
  <si>
    <t>Valeur de la production (millions d'euros)</t>
  </si>
  <si>
    <t>Volume de production (milliers de tonnes)</t>
  </si>
  <si>
    <t>Production valeur en %</t>
  </si>
  <si>
    <t>Production volume en %</t>
  </si>
  <si>
    <t>FR métro - France métropolitaine</t>
  </si>
  <si>
    <t>Corse</t>
  </si>
  <si>
    <t>Île-de-France</t>
  </si>
  <si>
    <t>Bretagne</t>
  </si>
  <si>
    <t>Normandie</t>
  </si>
  <si>
    <t>Occitanie</t>
  </si>
  <si>
    <t>Grand Est</t>
  </si>
  <si>
    <t>Valeur de la production hors subvention 2019</t>
  </si>
  <si>
    <t>Production volume 2021</t>
  </si>
  <si>
    <t>COP</t>
  </si>
  <si>
    <t>Tonnes</t>
  </si>
  <si>
    <t>milliers de tonnes</t>
  </si>
  <si>
    <t>VALEUR</t>
  </si>
  <si>
    <t>VOLUME</t>
  </si>
  <si>
    <t>44 - Grand Est</t>
  </si>
  <si>
    <t>24 - Centre-Val de Loire</t>
  </si>
  <si>
    <t>75 - Nouvelle-Aquitaine</t>
  </si>
  <si>
    <t>32 - Hauts-de-France</t>
  </si>
  <si>
    <t>76 - Occitanie</t>
  </si>
  <si>
    <t>52 - Pays de la Loire</t>
  </si>
  <si>
    <t>28 - Normandie</t>
  </si>
  <si>
    <t>27 - Bourgogne-Franche-Comté</t>
  </si>
  <si>
    <t>53 - Bretagne</t>
  </si>
  <si>
    <t>84 - Auvergne-Rhône-Alpes</t>
  </si>
  <si>
    <t>11 - Île-de-France</t>
  </si>
  <si>
    <t>93 - Provence-Alpes-Côte d'Azur</t>
  </si>
  <si>
    <t>94 - Corse</t>
  </si>
  <si>
    <t>- Données en millions d'euros</t>
  </si>
  <si>
    <t>Comptes régionaux de l'agriculture : production et subventions sur les produits - Nouvelles régions (2010-2021)</t>
  </si>
  <si>
    <t>Agreste - Comptes de l'Agriculture</t>
  </si>
  <si>
    <t>2021 provisoire</t>
  </si>
  <si>
    <t>Valeur année n</t>
  </si>
  <si>
    <t>2021</t>
  </si>
  <si>
    <t>mis à jour 13/10/2022</t>
  </si>
  <si>
    <t>Production hors subventions</t>
  </si>
  <si>
    <t>TOTAL CEREALES</t>
  </si>
  <si>
    <t>mise à jour aout 2022</t>
  </si>
  <si>
    <t>SAA rénovée et rebasée 2021 et 2020 et rétropolation</t>
  </si>
  <si>
    <t>Superficie developpée</t>
  </si>
  <si>
    <t>Indicateur</t>
  </si>
  <si>
    <t>Surface (ha)</t>
  </si>
  <si>
    <t>Période</t>
  </si>
  <si>
    <t>Produit</t>
  </si>
  <si>
    <t>Céréales (y compris semences)</t>
  </si>
  <si>
    <t>Oléagineux (y compris semences)</t>
  </si>
  <si>
    <t>Protéagineux (y compris semences)</t>
  </si>
  <si>
    <r>
      <rPr>
        <sz val="11"/>
        <rFont val="Arial"/>
        <family val="2"/>
        <charset val="1"/>
      </rPr>
      <t>Graphique 3 :</t>
    </r>
    <r>
      <rPr>
        <b/>
        <sz val="11"/>
        <rFont val="Arial"/>
        <family val="2"/>
        <charset val="1"/>
      </rPr>
      <t xml:space="preserve"> la superficie en COP croît en 2021</t>
    </r>
  </si>
  <si>
    <t>Superficie en COP en Pays de la Loire</t>
  </si>
  <si>
    <t>Serie rétropolée COP.csv</t>
  </si>
  <si>
    <t>serie longue de 2010 à 2020</t>
  </si>
  <si>
    <t>Code : fichier SAA_2021.xlsx</t>
  </si>
  <si>
    <t>Total Céréales (sauf riz)</t>
  </si>
  <si>
    <t>Total oléagineux</t>
  </si>
  <si>
    <t>Total Protéagineux</t>
  </si>
  <si>
    <t>DOMAINE</t>
  </si>
  <si>
    <t>REG</t>
  </si>
  <si>
    <t>DEP</t>
  </si>
  <si>
    <t>CODE</t>
  </si>
  <si>
    <t>SURF_2010</t>
  </si>
  <si>
    <t>SURF_2011</t>
  </si>
  <si>
    <t>SURF_2012</t>
  </si>
  <si>
    <t>SURF_2013</t>
  </si>
  <si>
    <t>SURF_2014</t>
  </si>
  <si>
    <t>SURF_2015</t>
  </si>
  <si>
    <t>SURF_2016</t>
  </si>
  <si>
    <t>SURF_2017</t>
  </si>
  <si>
    <t>SURF_2018</t>
  </si>
  <si>
    <t>SURF_2019</t>
  </si>
  <si>
    <t>SURF_2020</t>
  </si>
  <si>
    <t>Surfaces constatées  PAC 2021 version v2 du 16 mai 2022</t>
  </si>
  <si>
    <t>CODGEO_2021</t>
  </si>
  <si>
    <t>PACAGE_n</t>
  </si>
  <si>
    <t>DEPPAR_first_first</t>
  </si>
  <si>
    <t>SURFPAR_GRAPH_CST_ARE_Cerealesum_sum</t>
  </si>
  <si>
    <t>v5_surfgeo_bdcom</t>
  </si>
  <si>
    <t>CER_superficie</t>
  </si>
  <si>
    <t>44001</t>
  </si>
  <si>
    <t>44</t>
  </si>
  <si>
    <t>Produit les céréales</t>
  </si>
  <si>
    <t>44002</t>
  </si>
  <si>
    <t>Attention enlever les Mais ensilage (fourrages) MIE</t>
  </si>
  <si>
    <t>44003</t>
  </si>
  <si>
    <t>Selection sur DEPPAR avec les 5 départements</t>
  </si>
  <si>
    <t>44005</t>
  </si>
  <si>
    <t>pacage dans la région</t>
  </si>
  <si>
    <t>44006</t>
  </si>
  <si>
    <t>44007</t>
  </si>
  <si>
    <t>Projet Densite_cereale_EPCI</t>
  </si>
  <si>
    <t>44013</t>
  </si>
  <si>
    <t>44014</t>
  </si>
  <si>
    <t>Fichier couches géographiques</t>
  </si>
  <si>
    <t>44015</t>
  </si>
  <si>
    <t>LIMITE DEPARTEMENT</t>
  </si>
  <si>
    <t>44016</t>
  </si>
  <si>
    <t>COMMUNE_000</t>
  </si>
  <si>
    <t>44018</t>
  </si>
  <si>
    <t>EPCI_000</t>
  </si>
  <si>
    <t>44019</t>
  </si>
  <si>
    <t>Agreg_codgeo_surfCereale.dbf</t>
  </si>
  <si>
    <t>44020</t>
  </si>
  <si>
    <t>S:\ETUDES\QGIS\Couches géographiques\ADMIN_EXPRESS_2019</t>
  </si>
  <si>
    <t>44021</t>
  </si>
  <si>
    <t>S:\ETUDES\QGIS\Couches géographiques\Départements er régions\DEPARTEMENTS</t>
  </si>
  <si>
    <t>44022</t>
  </si>
  <si>
    <t>44023</t>
  </si>
  <si>
    <t>44024</t>
  </si>
  <si>
    <t>3 versions de carte</t>
  </si>
  <si>
    <t>44025</t>
  </si>
  <si>
    <t>Carte2 en png, svg et pdf</t>
  </si>
  <si>
    <t>44026</t>
  </si>
  <si>
    <t>44027</t>
  </si>
  <si>
    <t>44028</t>
  </si>
  <si>
    <r>
      <rPr>
        <sz val="11"/>
        <rFont val="Arial"/>
        <family val="2"/>
        <charset val="1"/>
      </rPr>
      <t xml:space="preserve">Carte 2 : </t>
    </r>
    <r>
      <rPr>
        <b/>
        <sz val="11"/>
        <rFont val="Arial"/>
        <family val="2"/>
        <charset val="1"/>
      </rPr>
      <t>densité par commune des surfaces en céréales en Pays de la Loire</t>
    </r>
  </si>
  <si>
    <t>44029</t>
  </si>
  <si>
    <t>44030</t>
  </si>
  <si>
    <t>44031</t>
  </si>
  <si>
    <t>44032</t>
  </si>
  <si>
    <t>44033</t>
  </si>
  <si>
    <t>44035</t>
  </si>
  <si>
    <t>44036</t>
  </si>
  <si>
    <t>44037</t>
  </si>
  <si>
    <t>44038</t>
  </si>
  <si>
    <t>44039</t>
  </si>
  <si>
    <t>44041</t>
  </si>
  <si>
    <t>44043</t>
  </si>
  <si>
    <t>44044</t>
  </si>
  <si>
    <t>44045</t>
  </si>
  <si>
    <t>44046</t>
  </si>
  <si>
    <t>44047</t>
  </si>
  <si>
    <t>44048</t>
  </si>
  <si>
    <t>44050</t>
  </si>
  <si>
    <t>44051</t>
  </si>
  <si>
    <t>44052</t>
  </si>
  <si>
    <t>44053</t>
  </si>
  <si>
    <t>44054</t>
  </si>
  <si>
    <t>44055</t>
  </si>
  <si>
    <t>44056</t>
  </si>
  <si>
    <t>44057</t>
  </si>
  <si>
    <t>44058</t>
  </si>
  <si>
    <t>44061</t>
  </si>
  <si>
    <t>Saint-Martin-de-Connée</t>
  </si>
  <si>
    <t>Vimartin-sur-Orthe</t>
  </si>
  <si>
    <t>44062</t>
  </si>
  <si>
    <t>Saint-Pierre-sur-Orthe</t>
  </si>
  <si>
    <t>44063</t>
  </si>
  <si>
    <t>Vimarcé</t>
  </si>
  <si>
    <t>44064</t>
  </si>
  <si>
    <t>44065</t>
  </si>
  <si>
    <t>44066</t>
  </si>
  <si>
    <t>44067</t>
  </si>
  <si>
    <t>44068</t>
  </si>
  <si>
    <t>44069</t>
  </si>
  <si>
    <t>44070</t>
  </si>
  <si>
    <t>44071</t>
  </si>
  <si>
    <t>44072</t>
  </si>
  <si>
    <t>44073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</si>
  <si>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</si>
  <si>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</si>
  <si>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</si>
  <si>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</si>
  <si>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</si>
  <si>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</si>
  <si>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</si>
  <si>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</si>
  <si>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</si>
  <si>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</si>
  <si>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</si>
  <si>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44086</t>
  </si>
  <si>
    <t>44087</t>
  </si>
  <si>
    <t>44088</t>
  </si>
  <si>
    <t>44089</t>
  </si>
  <si>
    <t>44090</t>
  </si>
  <si>
    <t>44091</t>
  </si>
  <si>
    <t>44092</t>
  </si>
  <si>
    <t>44094</t>
  </si>
  <si>
    <t>44095</t>
  </si>
  <si>
    <t>44096</t>
  </si>
  <si>
    <t>44097</t>
  </si>
  <si>
    <t>44098</t>
  </si>
  <si>
    <t>44099</t>
  </si>
  <si>
    <t>44100</t>
  </si>
  <si>
    <t>44102</t>
  </si>
  <si>
    <t>44103</t>
  </si>
  <si>
    <t>44104</t>
  </si>
  <si>
    <t>44105</t>
  </si>
  <si>
    <t>44106</t>
  </si>
  <si>
    <t>44107</t>
  </si>
  <si>
    <t>44108</t>
  </si>
  <si>
    <t>44110</t>
  </si>
  <si>
    <t>44111</t>
  </si>
  <si>
    <t>44112</t>
  </si>
  <si>
    <t>44113</t>
  </si>
  <si>
    <t>44114</t>
  </si>
  <si>
    <t>44115</t>
  </si>
  <si>
    <t>44117</t>
  </si>
  <si>
    <t>44118</t>
  </si>
  <si>
    <t>44119</t>
  </si>
  <si>
    <t>44120</t>
  </si>
  <si>
    <t>44121</t>
  </si>
  <si>
    <t>44122</t>
  </si>
  <si>
    <t>44123</t>
  </si>
  <si>
    <t>44124</t>
  </si>
  <si>
    <t>44125</t>
  </si>
  <si>
    <t>44126</t>
  </si>
  <si>
    <t>44127</t>
  </si>
  <si>
    <t>44128</t>
  </si>
  <si>
    <t>44129</t>
  </si>
  <si>
    <t>44130</t>
  </si>
  <si>
    <t>44131</t>
  </si>
  <si>
    <t>44132</t>
  </si>
  <si>
    <t>44133</t>
  </si>
  <si>
    <t>44134</t>
  </si>
  <si>
    <t>44137</t>
  </si>
  <si>
    <t>44138</t>
  </si>
  <si>
    <t>44139</t>
  </si>
  <si>
    <t>44140</t>
  </si>
  <si>
    <t>44141</t>
  </si>
  <si>
    <t>44142</t>
  </si>
  <si>
    <t>44144</t>
  </si>
  <si>
    <t>44145</t>
  </si>
  <si>
    <t>44146</t>
  </si>
  <si>
    <t>44148</t>
  </si>
  <si>
    <t>44149</t>
  </si>
  <si>
    <t>44150</t>
  </si>
  <si>
    <t>44151</t>
  </si>
  <si>
    <t>44152</t>
  </si>
  <si>
    <t>44153</t>
  </si>
  <si>
    <t>44154</t>
  </si>
  <si>
    <t>44155</t>
  </si>
  <si>
    <t>44156</t>
  </si>
  <si>
    <t>44157</t>
  </si>
  <si>
    <t>44158</t>
  </si>
  <si>
    <t>44159</t>
  </si>
  <si>
    <t>44161</t>
  </si>
  <si>
    <t>44163</t>
  </si>
  <si>
    <t>44164</t>
  </si>
  <si>
    <t>44165</t>
  </si>
  <si>
    <t>44166</t>
  </si>
  <si>
    <t>44169</t>
  </si>
  <si>
    <t>44170</t>
  </si>
  <si>
    <t>44171</t>
  </si>
  <si>
    <t>44173</t>
  </si>
  <si>
    <t>44174</t>
  </si>
  <si>
    <t>44175</t>
  </si>
  <si>
    <t>44178</t>
  </si>
  <si>
    <t>44179</t>
  </si>
  <si>
    <t>44180</t>
  </si>
  <si>
    <t>44182</t>
  </si>
  <si>
    <t>44183</t>
  </si>
  <si>
    <t>44184</t>
  </si>
  <si>
    <t>44185</t>
  </si>
  <si>
    <t>44186</t>
  </si>
  <si>
    <t>44187</t>
  </si>
  <si>
    <t>44188</t>
  </si>
  <si>
    <t>44189</t>
  </si>
  <si>
    <t>44192</t>
  </si>
  <si>
    <t>44193</t>
  </si>
  <si>
    <t>44194</t>
  </si>
  <si>
    <t>44195</t>
  </si>
  <si>
    <t>44196</t>
  </si>
  <si>
    <t>44197</t>
  </si>
  <si>
    <t>44199</t>
  </si>
  <si>
    <t>44200</t>
  </si>
  <si>
    <t>44201</t>
  </si>
  <si>
    <t>44202</t>
  </si>
  <si>
    <t>44204</t>
  </si>
  <si>
    <t>44205</t>
  </si>
  <si>
    <t>44206</t>
  </si>
  <si>
    <t>44207</t>
  </si>
  <si>
    <t>44208</t>
  </si>
  <si>
    <t>44209</t>
  </si>
  <si>
    <t>44210</t>
  </si>
  <si>
    <t>44211</t>
  </si>
  <si>
    <t>44212</t>
  </si>
  <si>
    <t>44213</t>
  </si>
  <si>
    <t>44214</t>
  </si>
  <si>
    <t>44215</t>
  </si>
  <si>
    <t>44216</t>
  </si>
  <si>
    <t>44217</t>
  </si>
  <si>
    <t>44218</t>
  </si>
  <si>
    <t>44220</t>
  </si>
  <si>
    <t>44221</t>
  </si>
  <si>
    <t>44222</t>
  </si>
  <si>
    <t>44223</t>
  </si>
  <si>
    <t>44224</t>
  </si>
  <si>
    <t>49002</t>
  </si>
  <si>
    <t>49</t>
  </si>
  <si>
    <t>49003</t>
  </si>
  <si>
    <t>49008</t>
  </si>
  <si>
    <t>49009</t>
  </si>
  <si>
    <t>49010</t>
  </si>
  <si>
    <t>49011</t>
  </si>
  <si>
    <t>49012</t>
  </si>
  <si>
    <t>49015</t>
  </si>
  <si>
    <t>49017</t>
  </si>
  <si>
    <t>49018</t>
  </si>
  <si>
    <t>49020</t>
  </si>
  <si>
    <t>49021</t>
  </si>
  <si>
    <t>49022</t>
  </si>
  <si>
    <t>49023</t>
  </si>
  <si>
    <t>49026</t>
  </si>
  <si>
    <t>49027</t>
  </si>
  <si>
    <t>49029</t>
  </si>
  <si>
    <t>49030</t>
  </si>
  <si>
    <t>49035</t>
  </si>
  <si>
    <t>49036</t>
  </si>
  <si>
    <t>49038</t>
  </si>
  <si>
    <t>49041</t>
  </si>
  <si>
    <t>49048</t>
  </si>
  <si>
    <t>49050</t>
  </si>
  <si>
    <t>49053</t>
  </si>
  <si>
    <t>49054</t>
  </si>
  <si>
    <t>49055</t>
  </si>
  <si>
    <t>49056</t>
  </si>
  <si>
    <t>49057</t>
  </si>
  <si>
    <t>49058</t>
  </si>
  <si>
    <t>49060</t>
  </si>
  <si>
    <t>49061</t>
  </si>
  <si>
    <t>49063</t>
  </si>
  <si>
    <t>49064</t>
  </si>
  <si>
    <t>49067</t>
  </si>
  <si>
    <t>49068</t>
  </si>
  <si>
    <t>49069</t>
  </si>
  <si>
    <t>49070</t>
  </si>
  <si>
    <t>49076</t>
  </si>
  <si>
    <t>49080</t>
  </si>
  <si>
    <t>49082</t>
  </si>
  <si>
    <t>49086</t>
  </si>
  <si>
    <t>49089</t>
  </si>
  <si>
    <t>49090</t>
  </si>
  <si>
    <t>49092</t>
  </si>
  <si>
    <t>49099</t>
  </si>
  <si>
    <t>49100</t>
  </si>
  <si>
    <t>49102</t>
  </si>
  <si>
    <t>49107</t>
  </si>
  <si>
    <t>49109</t>
  </si>
  <si>
    <t>49110</t>
  </si>
  <si>
    <t>49112</t>
  </si>
  <si>
    <t>49113</t>
  </si>
  <si>
    <t>49114</t>
  </si>
  <si>
    <t>49120</t>
  </si>
  <si>
    <t>49121</t>
  </si>
  <si>
    <t>49123</t>
  </si>
  <si>
    <t>49125</t>
  </si>
  <si>
    <t>49127</t>
  </si>
  <si>
    <t>49129</t>
  </si>
  <si>
    <t>49130</t>
  </si>
  <si>
    <t>49131</t>
  </si>
  <si>
    <t>49132</t>
  </si>
  <si>
    <t>49135</t>
  </si>
  <si>
    <t>49138</t>
  </si>
  <si>
    <t>49140</t>
  </si>
  <si>
    <t>49155</t>
  </si>
  <si>
    <t>49160</t>
  </si>
  <si>
    <t>49161</t>
  </si>
  <si>
    <t>49163</t>
  </si>
  <si>
    <t>49167</t>
  </si>
  <si>
    <t>49170</t>
  </si>
  <si>
    <t>49171</t>
  </si>
  <si>
    <t>49174</t>
  </si>
  <si>
    <t>49176</t>
  </si>
  <si>
    <t>49178</t>
  </si>
  <si>
    <t>49180</t>
  </si>
  <si>
    <t>49182</t>
  </si>
  <si>
    <t>49183</t>
  </si>
  <si>
    <t>49188</t>
  </si>
  <si>
    <t>49192</t>
  </si>
  <si>
    <t>49193</t>
  </si>
  <si>
    <t>49194</t>
  </si>
  <si>
    <t>49195</t>
  </si>
  <si>
    <t>49200</t>
  </si>
  <si>
    <t>49201</t>
  </si>
  <si>
    <t>49205</t>
  </si>
  <si>
    <t>49209</t>
  </si>
  <si>
    <t>49211</t>
  </si>
  <si>
    <t>49214</t>
  </si>
  <si>
    <t>49215</t>
  </si>
  <si>
    <t>49216</t>
  </si>
  <si>
    <t>49217</t>
  </si>
  <si>
    <t>49218</t>
  </si>
  <si>
    <t>49219</t>
  </si>
  <si>
    <t>49220</t>
  </si>
  <si>
    <t>49221</t>
  </si>
  <si>
    <t>49222</t>
  </si>
  <si>
    <t>49223</t>
  </si>
  <si>
    <t>49224</t>
  </si>
  <si>
    <t>49228</t>
  </si>
  <si>
    <t>49231</t>
  </si>
  <si>
    <t>49236</t>
  </si>
  <si>
    <t>49240</t>
  </si>
  <si>
    <t>49241</t>
  </si>
  <si>
    <t>49244</t>
  </si>
  <si>
    <t>49246</t>
  </si>
  <si>
    <t>49247</t>
  </si>
  <si>
    <t>49248</t>
  </si>
  <si>
    <t>49253</t>
  </si>
  <si>
    <t>49257</t>
  </si>
  <si>
    <t>49259</t>
  </si>
  <si>
    <t>49260</t>
  </si>
  <si>
    <t>49261</t>
  </si>
  <si>
    <t>49266</t>
  </si>
  <si>
    <t>49267</t>
  </si>
  <si>
    <t>49269</t>
  </si>
  <si>
    <t>49271</t>
  </si>
  <si>
    <t>49272</t>
  </si>
  <si>
    <t>49278</t>
  </si>
  <si>
    <t>49283</t>
  </si>
  <si>
    <t>49284</t>
  </si>
  <si>
    <t>49291</t>
  </si>
  <si>
    <t>49292</t>
  </si>
  <si>
    <t>49294</t>
  </si>
  <si>
    <t>49298</t>
  </si>
  <si>
    <t>49299</t>
  </si>
  <si>
    <t>49301</t>
  </si>
  <si>
    <t>49302</t>
  </si>
  <si>
    <t>49306</t>
  </si>
  <si>
    <t>49307</t>
  </si>
  <si>
    <t>49310</t>
  </si>
  <si>
    <t>49311</t>
  </si>
  <si>
    <t>49321</t>
  </si>
  <si>
    <t>49323</t>
  </si>
  <si>
    <t>49326</t>
  </si>
  <si>
    <t>49328</t>
  </si>
  <si>
    <t>49329</t>
  </si>
  <si>
    <t>49330</t>
  </si>
  <si>
    <t>49331</t>
  </si>
  <si>
    <t>49332</t>
  </si>
  <si>
    <t>49333</t>
  </si>
  <si>
    <t>49334</t>
  </si>
  <si>
    <t>49336</t>
  </si>
  <si>
    <t>49338</t>
  </si>
  <si>
    <t>49339</t>
  </si>
  <si>
    <t>49341</t>
  </si>
  <si>
    <t>49343</t>
  </si>
  <si>
    <t>49344</t>
  </si>
  <si>
    <t>49345</t>
  </si>
  <si>
    <t>49347</t>
  </si>
  <si>
    <t>49352</t>
  </si>
  <si>
    <t>49355</t>
  </si>
  <si>
    <t>49358</t>
  </si>
  <si>
    <t>49359</t>
  </si>
  <si>
    <t>49361</t>
  </si>
  <si>
    <t>49364</t>
  </si>
  <si>
    <t>49367</t>
  </si>
  <si>
    <t>49368</t>
  </si>
  <si>
    <t>49369</t>
  </si>
  <si>
    <t>49370</t>
  </si>
  <si>
    <t>49371</t>
  </si>
  <si>
    <t>49373</t>
  </si>
  <si>
    <t>49374</t>
  </si>
  <si>
    <t>49377</t>
  </si>
  <si>
    <t>49378</t>
  </si>
  <si>
    <t>49381</t>
  </si>
  <si>
    <t>53001</t>
  </si>
  <si>
    <t>53</t>
  </si>
  <si>
    <t>53002</t>
  </si>
  <si>
    <t>53003</t>
  </si>
  <si>
    <t>53005</t>
  </si>
  <si>
    <t>53007</t>
  </si>
  <si>
    <t>53008</t>
  </si>
  <si>
    <t>53009</t>
  </si>
  <si>
    <t>53010</t>
  </si>
  <si>
    <t>53011</t>
  </si>
  <si>
    <t>53012</t>
  </si>
  <si>
    <t>53013</t>
  </si>
  <si>
    <t>53015</t>
  </si>
  <si>
    <t>53016</t>
  </si>
  <si>
    <t>53017</t>
  </si>
  <si>
    <t>53018</t>
  </si>
  <si>
    <t>53019</t>
  </si>
  <si>
    <t>53021</t>
  </si>
  <si>
    <t>53022</t>
  </si>
  <si>
    <t>53023</t>
  </si>
  <si>
    <t>53025</t>
  </si>
  <si>
    <t>53026</t>
  </si>
  <si>
    <t>53027</t>
  </si>
  <si>
    <t>53028</t>
  </si>
  <si>
    <t>53029</t>
  </si>
  <si>
    <t>53030</t>
  </si>
  <si>
    <t>53031</t>
  </si>
  <si>
    <t>53033</t>
  </si>
  <si>
    <t>53034</t>
  </si>
  <si>
    <t>53035</t>
  </si>
  <si>
    <t>53036</t>
  </si>
  <si>
    <t>53037</t>
  </si>
  <si>
    <t>53038</t>
  </si>
  <si>
    <t>53039</t>
  </si>
  <si>
    <t>53040</t>
  </si>
  <si>
    <t>53041</t>
  </si>
  <si>
    <t>53042</t>
  </si>
  <si>
    <t>53043</t>
  </si>
  <si>
    <t>53045</t>
  </si>
  <si>
    <t>53046</t>
  </si>
  <si>
    <t>53047</t>
  </si>
  <si>
    <t>53048</t>
  </si>
  <si>
    <t>53049</t>
  </si>
  <si>
    <t>53051</t>
  </si>
  <si>
    <t>53052</t>
  </si>
  <si>
    <t>53053</t>
  </si>
  <si>
    <t>53054</t>
  </si>
  <si>
    <t>53055</t>
  </si>
  <si>
    <t>53056</t>
  </si>
  <si>
    <t>53057</t>
  </si>
  <si>
    <t>53058</t>
  </si>
  <si>
    <t>53059</t>
  </si>
  <si>
    <t>53061</t>
  </si>
  <si>
    <t>53062</t>
  </si>
  <si>
    <t>53063</t>
  </si>
  <si>
    <t>53064</t>
  </si>
  <si>
    <t>53066</t>
  </si>
  <si>
    <t>53067</t>
  </si>
  <si>
    <t>53068</t>
  </si>
  <si>
    <t>53069</t>
  </si>
  <si>
    <t>53071</t>
  </si>
  <si>
    <t>53072</t>
  </si>
  <si>
    <t>53073</t>
  </si>
  <si>
    <t>53074</t>
  </si>
  <si>
    <t>53075</t>
  </si>
  <si>
    <t>53076</t>
  </si>
  <si>
    <t>53077</t>
  </si>
  <si>
    <t>53078</t>
  </si>
  <si>
    <t>53079</t>
  </si>
  <si>
    <t>53082</t>
  </si>
  <si>
    <t>53083</t>
  </si>
  <si>
    <t>53084</t>
  </si>
  <si>
    <t>53085</t>
  </si>
  <si>
    <t>53086</t>
  </si>
  <si>
    <t>53087</t>
  </si>
  <si>
    <t>53088</t>
  </si>
  <si>
    <t>53089</t>
  </si>
  <si>
    <t>53090</t>
  </si>
  <si>
    <t>53091</t>
  </si>
  <si>
    <t>53093</t>
  </si>
  <si>
    <t>53094</t>
  </si>
  <si>
    <t>53096</t>
  </si>
  <si>
    <t>53097</t>
  </si>
  <si>
    <t>53098</t>
  </si>
  <si>
    <t>53099</t>
  </si>
  <si>
    <t>53100</t>
  </si>
  <si>
    <t>53101</t>
  </si>
  <si>
    <t>53102</t>
  </si>
  <si>
    <t>53103</t>
  </si>
  <si>
    <t>53104</t>
  </si>
  <si>
    <t>53105</t>
  </si>
  <si>
    <t>53106</t>
  </si>
  <si>
    <t>53107</t>
  </si>
  <si>
    <t>53108</t>
  </si>
  <si>
    <t>53109</t>
  </si>
  <si>
    <t>53110</t>
  </si>
  <si>
    <t>53111</t>
  </si>
  <si>
    <t>53112</t>
  </si>
  <si>
    <t>53113</t>
  </si>
  <si>
    <t>53114</t>
  </si>
  <si>
    <t>53115</t>
  </si>
  <si>
    <t>53116</t>
  </si>
  <si>
    <t>53117</t>
  </si>
  <si>
    <t>53118</t>
  </si>
  <si>
    <t>53119</t>
  </si>
  <si>
    <t>53120</t>
  </si>
  <si>
    <t>53121</t>
  </si>
  <si>
    <t>53122</t>
  </si>
  <si>
    <t>53123</t>
  </si>
  <si>
    <t>53124</t>
  </si>
  <si>
    <t>53125</t>
  </si>
  <si>
    <t>53126</t>
  </si>
  <si>
    <t>53127</t>
  </si>
  <si>
    <t>53128</t>
  </si>
  <si>
    <t>53129</t>
  </si>
  <si>
    <t>53130</t>
  </si>
  <si>
    <t>53131</t>
  </si>
  <si>
    <t>53132</t>
  </si>
  <si>
    <t>53133</t>
  </si>
  <si>
    <t>53134</t>
  </si>
  <si>
    <t>53135</t>
  </si>
  <si>
    <t>53136</t>
  </si>
  <si>
    <t>53137</t>
  </si>
  <si>
    <t>53139</t>
  </si>
  <si>
    <t>53140</t>
  </si>
  <si>
    <t>53141</t>
  </si>
  <si>
    <t>53142</t>
  </si>
  <si>
    <t>53143</t>
  </si>
  <si>
    <t>53144</t>
  </si>
  <si>
    <t>53145</t>
  </si>
  <si>
    <t>53146</t>
  </si>
  <si>
    <t>53147</t>
  </si>
  <si>
    <t>53148</t>
  </si>
  <si>
    <t>53150</t>
  </si>
  <si>
    <t>53151</t>
  </si>
  <si>
    <t>53152</t>
  </si>
  <si>
    <t>53153</t>
  </si>
  <si>
    <t>53154</t>
  </si>
  <si>
    <t>53155</t>
  </si>
  <si>
    <t>53156</t>
  </si>
  <si>
    <t>53157</t>
  </si>
  <si>
    <t>53158</t>
  </si>
  <si>
    <t>53160</t>
  </si>
  <si>
    <t>53161</t>
  </si>
  <si>
    <t>53162</t>
  </si>
  <si>
    <t>53163</t>
  </si>
  <si>
    <t>53164</t>
  </si>
  <si>
    <t>53165</t>
  </si>
  <si>
    <t>53168</t>
  </si>
  <si>
    <t>53169</t>
  </si>
  <si>
    <t>53170</t>
  </si>
  <si>
    <t>53172</t>
  </si>
  <si>
    <t>53173</t>
  </si>
  <si>
    <t>53174</t>
  </si>
  <si>
    <t>53175</t>
  </si>
  <si>
    <t>53176</t>
  </si>
  <si>
    <t>53177</t>
  </si>
  <si>
    <t>53178</t>
  </si>
  <si>
    <t>53179</t>
  </si>
  <si>
    <t>53180</t>
  </si>
  <si>
    <t>53181</t>
  </si>
  <si>
    <t>53182</t>
  </si>
  <si>
    <t>53184</t>
  </si>
  <si>
    <t>53185</t>
  </si>
  <si>
    <t>53186</t>
  </si>
  <si>
    <t>53187</t>
  </si>
  <si>
    <t>53188</t>
  </si>
  <si>
    <t>53189</t>
  </si>
  <si>
    <t>53190</t>
  </si>
  <si>
    <t>53191</t>
  </si>
  <si>
    <t>53192</t>
  </si>
  <si>
    <t>53193</t>
  </si>
  <si>
    <t>53195</t>
  </si>
  <si>
    <t>53196</t>
  </si>
  <si>
    <t>53197</t>
  </si>
  <si>
    <t>53198</t>
  </si>
  <si>
    <t>53199</t>
  </si>
  <si>
    <t>53200</t>
  </si>
  <si>
    <t>53201</t>
  </si>
  <si>
    <t>53202</t>
  </si>
  <si>
    <t>53203</t>
  </si>
  <si>
    <t>53204</t>
  </si>
  <si>
    <t>53206</t>
  </si>
  <si>
    <t>53208</t>
  </si>
  <si>
    <t>53209</t>
  </si>
  <si>
    <t>53210</t>
  </si>
  <si>
    <t>53211</t>
  </si>
  <si>
    <t>53212</t>
  </si>
  <si>
    <t>53213</t>
  </si>
  <si>
    <t>53214</t>
  </si>
  <si>
    <t>53216</t>
  </si>
  <si>
    <t>53218</t>
  </si>
  <si>
    <t>53219</t>
  </si>
  <si>
    <t>53220</t>
  </si>
  <si>
    <t>53221</t>
  </si>
  <si>
    <t>53222</t>
  </si>
  <si>
    <t>53223</t>
  </si>
  <si>
    <t>53224</t>
  </si>
  <si>
    <t>53225</t>
  </si>
  <si>
    <t>53226</t>
  </si>
  <si>
    <t>53228</t>
  </si>
  <si>
    <t>53229</t>
  </si>
  <si>
    <t>53230</t>
  </si>
  <si>
    <t>53232</t>
  </si>
  <si>
    <t>53233</t>
  </si>
  <si>
    <t>53234</t>
  </si>
  <si>
    <t>53235</t>
  </si>
  <si>
    <t>53236</t>
  </si>
  <si>
    <t>53237</t>
  </si>
  <si>
    <t>53238</t>
  </si>
  <si>
    <t>53240</t>
  </si>
  <si>
    <t>53242</t>
  </si>
  <si>
    <t>53243</t>
  </si>
  <si>
    <t>53245</t>
  </si>
  <si>
    <t>53246</t>
  </si>
  <si>
    <t>53247</t>
  </si>
  <si>
    <t>53248</t>
  </si>
  <si>
    <t>53249</t>
  </si>
  <si>
    <t>53250</t>
  </si>
  <si>
    <t>53251</t>
  </si>
  <si>
    <t>53253</t>
  </si>
  <si>
    <t>53255</t>
  </si>
  <si>
    <t>53256</t>
  </si>
  <si>
    <t>53257</t>
  </si>
  <si>
    <t>53258</t>
  </si>
  <si>
    <t>53259</t>
  </si>
  <si>
    <t>53260</t>
  </si>
  <si>
    <t>53261</t>
  </si>
  <si>
    <t>53262</t>
  </si>
  <si>
    <t>53263</t>
  </si>
  <si>
    <t>53264</t>
  </si>
  <si>
    <t>53265</t>
  </si>
  <si>
    <t>53266</t>
  </si>
  <si>
    <t>53267</t>
  </si>
  <si>
    <t>53269</t>
  </si>
  <si>
    <t>53270</t>
  </si>
  <si>
    <t>53271</t>
  </si>
  <si>
    <t>53272</t>
  </si>
  <si>
    <t>53273</t>
  </si>
  <si>
    <t>53276</t>
  </si>
  <si>
    <t>72001</t>
  </si>
  <si>
    <t>72</t>
  </si>
  <si>
    <t>72002</t>
  </si>
  <si>
    <t>72003</t>
  </si>
  <si>
    <t>72004</t>
  </si>
  <si>
    <t>72005</t>
  </si>
  <si>
    <t>72006</t>
  </si>
  <si>
    <t>72007</t>
  </si>
  <si>
    <t>72008</t>
  </si>
  <si>
    <t>72009</t>
  </si>
  <si>
    <t>72010</t>
  </si>
  <si>
    <t>72011</t>
  </si>
  <si>
    <t>72012</t>
  </si>
  <si>
    <t>72013</t>
  </si>
  <si>
    <t>72015</t>
  </si>
  <si>
    <t>72016</t>
  </si>
  <si>
    <t>72017</t>
  </si>
  <si>
    <t>72018</t>
  </si>
  <si>
    <t>72019</t>
  </si>
  <si>
    <t>72020</t>
  </si>
  <si>
    <t>72021</t>
  </si>
  <si>
    <t>72022</t>
  </si>
  <si>
    <t>72023</t>
  </si>
  <si>
    <t>72024</t>
  </si>
  <si>
    <t>72025</t>
  </si>
  <si>
    <t>72026</t>
  </si>
  <si>
    <t>72027</t>
  </si>
  <si>
    <t>72028</t>
  </si>
  <si>
    <t>72029</t>
  </si>
  <si>
    <t>72031</t>
  </si>
  <si>
    <t>72032</t>
  </si>
  <si>
    <t>72034</t>
  </si>
  <si>
    <t>72035</t>
  </si>
  <si>
    <t>72036</t>
  </si>
  <si>
    <t>72037</t>
  </si>
  <si>
    <t>72038</t>
  </si>
  <si>
    <t>72039</t>
  </si>
  <si>
    <t>72040</t>
  </si>
  <si>
    <t>72041</t>
  </si>
  <si>
    <t>72042</t>
  </si>
  <si>
    <t>72043</t>
  </si>
  <si>
    <t>72044</t>
  </si>
  <si>
    <t>72045</t>
  </si>
  <si>
    <t>72046</t>
  </si>
  <si>
    <t>72047</t>
  </si>
  <si>
    <t>72048</t>
  </si>
  <si>
    <t>72049</t>
  </si>
  <si>
    <t>72050</t>
  </si>
  <si>
    <t>72051</t>
  </si>
  <si>
    <t>72052</t>
  </si>
  <si>
    <t>72053</t>
  </si>
  <si>
    <t>72054</t>
  </si>
  <si>
    <t>72056</t>
  </si>
  <si>
    <t>72057</t>
  </si>
  <si>
    <t>72058</t>
  </si>
  <si>
    <t>72059</t>
  </si>
  <si>
    <t>72060</t>
  </si>
  <si>
    <t>72061</t>
  </si>
  <si>
    <t>72062</t>
  </si>
  <si>
    <t>72064</t>
  </si>
  <si>
    <t>72065</t>
  </si>
  <si>
    <t>72066</t>
  </si>
  <si>
    <t>72067</t>
  </si>
  <si>
    <t>72068</t>
  </si>
  <si>
    <t>72070</t>
  </si>
  <si>
    <t>72071</t>
  </si>
  <si>
    <t>72073</t>
  </si>
  <si>
    <t>72074</t>
  </si>
  <si>
    <t>72075</t>
  </si>
  <si>
    <t>72076</t>
  </si>
  <si>
    <t>72077</t>
  </si>
  <si>
    <t>72078</t>
  </si>
  <si>
    <t>72079</t>
  </si>
  <si>
    <t>72080</t>
  </si>
  <si>
    <t>72083</t>
  </si>
  <si>
    <t>72084</t>
  </si>
  <si>
    <t>72085</t>
  </si>
  <si>
    <t>72086</t>
  </si>
  <si>
    <t>72087</t>
  </si>
  <si>
    <t>72088</t>
  </si>
  <si>
    <t>72089</t>
  </si>
  <si>
    <t>72090</t>
  </si>
  <si>
    <t>72091</t>
  </si>
  <si>
    <t>72093</t>
  </si>
  <si>
    <t>72094</t>
  </si>
  <si>
    <t>72096</t>
  </si>
  <si>
    <t>72098</t>
  </si>
  <si>
    <t>72099</t>
  </si>
  <si>
    <t>72100</t>
  </si>
  <si>
    <t>72101</t>
  </si>
  <si>
    <t>72102</t>
  </si>
  <si>
    <t>72103</t>
  </si>
  <si>
    <t>72104</t>
  </si>
  <si>
    <t>72105</t>
  </si>
  <si>
    <t>72106</t>
  </si>
  <si>
    <t>72107</t>
  </si>
  <si>
    <t>72109</t>
  </si>
  <si>
    <t>72110</t>
  </si>
  <si>
    <t>72111</t>
  </si>
  <si>
    <t>72112</t>
  </si>
  <si>
    <t>72113</t>
  </si>
  <si>
    <t>72114</t>
  </si>
  <si>
    <t>72115</t>
  </si>
  <si>
    <t>72118</t>
  </si>
  <si>
    <t>72119</t>
  </si>
  <si>
    <t>72120</t>
  </si>
  <si>
    <t>72121</t>
  </si>
  <si>
    <t>72122</t>
  </si>
  <si>
    <t>72123</t>
  </si>
  <si>
    <t>72124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</si>
  <si>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</si>
  <si>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</si>
  <si>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</si>
  <si>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</si>
  <si>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</si>
  <si>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</si>
  <si>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</si>
  <si>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</si>
  <si>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</si>
  <si>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72134</t>
  </si>
  <si>
    <t>72135</t>
  </si>
  <si>
    <t>72136</t>
  </si>
  <si>
    <t>72137</t>
  </si>
  <si>
    <t>72138</t>
  </si>
  <si>
    <t>72139</t>
  </si>
  <si>
    <t>72141</t>
  </si>
  <si>
    <t>72142</t>
  </si>
  <si>
    <t>72143</t>
  </si>
  <si>
    <t>72144</t>
  </si>
  <si>
    <t>72146</t>
  </si>
  <si>
    <t>72147</t>
  </si>
  <si>
    <t>72148</t>
  </si>
  <si>
    <t>72149</t>
  </si>
  <si>
    <t>72150</t>
  </si>
  <si>
    <t>72151</t>
  </si>
  <si>
    <t>72152</t>
  </si>
  <si>
    <t>72153</t>
  </si>
  <si>
    <t>72154</t>
  </si>
  <si>
    <t>72155</t>
  </si>
  <si>
    <t>72156</t>
  </si>
  <si>
    <t>72157</t>
  </si>
  <si>
    <t>72158</t>
  </si>
  <si>
    <t>72160</t>
  </si>
  <si>
    <t>72161</t>
  </si>
  <si>
    <t>72163</t>
  </si>
  <si>
    <t>72164</t>
  </si>
  <si>
    <t>72165</t>
  </si>
  <si>
    <t>72166</t>
  </si>
  <si>
    <t>72167</t>
  </si>
  <si>
    <t>72168</t>
  </si>
  <si>
    <t>72169</t>
  </si>
  <si>
    <t>72170</t>
  </si>
  <si>
    <t>72171</t>
  </si>
  <si>
    <t>72172</t>
  </si>
  <si>
    <t>72173</t>
  </si>
  <si>
    <t>72174</t>
  </si>
  <si>
    <t>72175</t>
  </si>
  <si>
    <t>72176</t>
  </si>
  <si>
    <t>72177</t>
  </si>
  <si>
    <t>72178</t>
  </si>
  <si>
    <t>72179</t>
  </si>
  <si>
    <t>72180</t>
  </si>
  <si>
    <t>72181</t>
  </si>
  <si>
    <t>72182</t>
  </si>
  <si>
    <t>72183</t>
  </si>
  <si>
    <t>72184</t>
  </si>
  <si>
    <t>72185</t>
  </si>
  <si>
    <t>72186</t>
  </si>
  <si>
    <t>72187</t>
  </si>
  <si>
    <t>72188</t>
  </si>
  <si>
    <t>72189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</si>
  <si>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</si>
  <si>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</si>
  <si>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</si>
  <si>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</si>
  <si>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</si>
  <si>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</si>
  <si>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</si>
  <si>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</si>
  <si>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72198</t>
  </si>
  <si>
    <t>72199</t>
  </si>
  <si>
    <t>72200</t>
  </si>
  <si>
    <t>72201</t>
  </si>
  <si>
    <t>72202</t>
  </si>
  <si>
    <t>72204</t>
  </si>
  <si>
    <t>72205</t>
  </si>
  <si>
    <t>72208</t>
  </si>
  <si>
    <t>72209</t>
  </si>
  <si>
    <t>72210</t>
  </si>
  <si>
    <t>72211</t>
  </si>
  <si>
    <t>72212</t>
  </si>
  <si>
    <t>72213</t>
  </si>
  <si>
    <t>72215</t>
  </si>
  <si>
    <t>72216</t>
  </si>
  <si>
    <t>72217</t>
  </si>
  <si>
    <t>72218</t>
  </si>
  <si>
    <t>72219</t>
  </si>
  <si>
    <t>72220</t>
  </si>
  <si>
    <t>72221</t>
  </si>
  <si>
    <t>72222</t>
  </si>
  <si>
    <t>72223</t>
  </si>
  <si>
    <t>72224</t>
  </si>
  <si>
    <t>72225</t>
  </si>
  <si>
    <t>72226</t>
  </si>
  <si>
    <t>72227</t>
  </si>
  <si>
    <t>72228</t>
  </si>
  <si>
    <t>72229</t>
  </si>
  <si>
    <t>72230</t>
  </si>
  <si>
    <t>72231</t>
  </si>
  <si>
    <t>72232</t>
  </si>
  <si>
    <t>72233</t>
  </si>
  <si>
    <t>72234</t>
  </si>
  <si>
    <t>72235</t>
  </si>
  <si>
    <t>72236</t>
  </si>
  <si>
    <t>72237</t>
  </si>
  <si>
    <t>72238</t>
  </si>
  <si>
    <t>72239</t>
  </si>
  <si>
    <t>72241</t>
  </si>
  <si>
    <t>72243</t>
  </si>
  <si>
    <t>72244</t>
  </si>
  <si>
    <t>72245</t>
  </si>
  <si>
    <t>72246</t>
  </si>
  <si>
    <t>72247</t>
  </si>
  <si>
    <t>72248</t>
  </si>
  <si>
    <t>72249</t>
  </si>
  <si>
    <t>72250</t>
  </si>
  <si>
    <t>72251</t>
  </si>
  <si>
    <t>72252</t>
  </si>
  <si>
    <t>72253</t>
  </si>
  <si>
    <t>72254</t>
  </si>
  <si>
    <t>72255</t>
  </si>
  <si>
    <t>72256</t>
  </si>
  <si>
    <t>72257</t>
  </si>
  <si>
    <t>72259</t>
  </si>
  <si>
    <t>72260</t>
  </si>
  <si>
    <t>72261</t>
  </si>
  <si>
    <t>72262</t>
  </si>
  <si>
    <t>72264</t>
  </si>
  <si>
    <t>72265</t>
  </si>
  <si>
    <t>72266</t>
  </si>
  <si>
    <t>72267</t>
  </si>
  <si>
    <t>72268</t>
  </si>
  <si>
    <t>72269</t>
  </si>
  <si>
    <t>72270</t>
  </si>
  <si>
    <t>72271</t>
  </si>
  <si>
    <t>72272</t>
  </si>
  <si>
    <t>72273</t>
  </si>
  <si>
    <t>72274</t>
  </si>
  <si>
    <t>72275</t>
  </si>
  <si>
    <t>72276</t>
  </si>
  <si>
    <t>72277</t>
  </si>
  <si>
    <t>72278</t>
  </si>
  <si>
    <t>72279</t>
  </si>
  <si>
    <t>72280</t>
  </si>
  <si>
    <t>72281</t>
  </si>
  <si>
    <t>72282</t>
  </si>
  <si>
    <t>72283</t>
  </si>
  <si>
    <t>72286</t>
  </si>
  <si>
    <t>72287</t>
  </si>
  <si>
    <t>72289</t>
  </si>
  <si>
    <t>72290</t>
  </si>
  <si>
    <t>72291</t>
  </si>
  <si>
    <t>72292</t>
  </si>
  <si>
    <t>72294</t>
  </si>
  <si>
    <t>72295</t>
  </si>
  <si>
    <t>72296</t>
  </si>
  <si>
    <t>72297</t>
  </si>
  <si>
    <t>72298</t>
  </si>
  <si>
    <t>72299</t>
  </si>
  <si>
    <t>72300</t>
  </si>
  <si>
    <t>72302</t>
  </si>
  <si>
    <t>72303</t>
  </si>
  <si>
    <t>72305</t>
  </si>
  <si>
    <t>72306</t>
  </si>
  <si>
    <t>72307</t>
  </si>
  <si>
    <t>72308</t>
  </si>
  <si>
    <t>72309</t>
  </si>
  <si>
    <t>72310</t>
  </si>
  <si>
    <t>72311</t>
  </si>
  <si>
    <t>72312</t>
  </si>
  <si>
    <t>72313</t>
  </si>
  <si>
    <t>72314</t>
  </si>
  <si>
    <t>72315</t>
  </si>
  <si>
    <t>72316</t>
  </si>
  <si>
    <t>72317</t>
  </si>
  <si>
    <t>72319</t>
  </si>
  <si>
    <t>72320</t>
  </si>
  <si>
    <t>72321</t>
  </si>
  <si>
    <t>72322</t>
  </si>
  <si>
    <t>72323</t>
  </si>
  <si>
    <t>72324</t>
  </si>
  <si>
    <t>72325</t>
  </si>
  <si>
    <t>72326</t>
  </si>
  <si>
    <t>72327</t>
  </si>
  <si>
    <t>72328</t>
  </si>
  <si>
    <t>72329</t>
  </si>
  <si>
    <t>72330</t>
  </si>
  <si>
    <t>72331</t>
  </si>
  <si>
    <t>72332</t>
  </si>
  <si>
    <t>72333</t>
  </si>
  <si>
    <t>72334</t>
  </si>
  <si>
    <t>72335</t>
  </si>
  <si>
    <t>72336</t>
  </si>
  <si>
    <t>72337</t>
  </si>
  <si>
    <t>72339</t>
  </si>
  <si>
    <t>72340</t>
  </si>
  <si>
    <t>72341</t>
  </si>
  <si>
    <t>72343</t>
  </si>
  <si>
    <t>72344</t>
  </si>
  <si>
    <t>72345</t>
  </si>
  <si>
    <t>72346</t>
  </si>
  <si>
    <t>72347</t>
  </si>
  <si>
    <t>72348</t>
  </si>
  <si>
    <t>72349</t>
  </si>
  <si>
    <t>72350</t>
  </si>
  <si>
    <t>72351</t>
  </si>
  <si>
    <t>72352</t>
  </si>
  <si>
    <t>72353</t>
  </si>
  <si>
    <t>72354</t>
  </si>
  <si>
    <t>72355</t>
  </si>
  <si>
    <t>72356</t>
  </si>
  <si>
    <t>72357</t>
  </si>
  <si>
    <t>72358</t>
  </si>
  <si>
    <t>72359</t>
  </si>
  <si>
    <t>72360</t>
  </si>
  <si>
    <t>72361</t>
  </si>
  <si>
    <t>72362</t>
  </si>
  <si>
    <t>72363</t>
  </si>
  <si>
    <t>72364</t>
  </si>
  <si>
    <t>72366</t>
  </si>
  <si>
    <t>72367</t>
  </si>
  <si>
    <t>72368</t>
  </si>
  <si>
    <t>72369</t>
  </si>
  <si>
    <t>72370</t>
  </si>
  <si>
    <t>72372</t>
  </si>
  <si>
    <t>72373</t>
  </si>
  <si>
    <t>72374</t>
  </si>
  <si>
    <t>72375</t>
  </si>
  <si>
    <t>72376</t>
  </si>
  <si>
    <t>72377</t>
  </si>
  <si>
    <t>72378</t>
  </si>
  <si>
    <t>72379</t>
  </si>
  <si>
    <t>72380</t>
  </si>
  <si>
    <t>72381</t>
  </si>
  <si>
    <t>72382</t>
  </si>
  <si>
    <t>72383</t>
  </si>
  <si>
    <t>72385</t>
  </si>
  <si>
    <t>72386</t>
  </si>
  <si>
    <t>85001</t>
  </si>
  <si>
    <t>85</t>
  </si>
  <si>
    <t>85002</t>
  </si>
  <si>
    <t>85003</t>
  </si>
  <si>
    <t>85004</t>
  </si>
  <si>
    <t>85005</t>
  </si>
  <si>
    <t>85006</t>
  </si>
  <si>
    <t>85008</t>
  </si>
  <si>
    <t>85009</t>
  </si>
  <si>
    <t>85010</t>
  </si>
  <si>
    <t>85011</t>
  </si>
  <si>
    <t>85012</t>
  </si>
  <si>
    <t>85013</t>
  </si>
  <si>
    <t>85014</t>
  </si>
  <si>
    <t>85015</t>
  </si>
  <si>
    <t>85016</t>
  </si>
  <si>
    <t>85017</t>
  </si>
  <si>
    <t>85018</t>
  </si>
  <si>
    <t>85019</t>
  </si>
  <si>
    <t>85020</t>
  </si>
  <si>
    <t>85021</t>
  </si>
  <si>
    <t>85022</t>
  </si>
  <si>
    <t>85023</t>
  </si>
  <si>
    <t>85024</t>
  </si>
  <si>
    <t>85025</t>
  </si>
  <si>
    <t>85026</t>
  </si>
  <si>
    <t>85028</t>
  </si>
  <si>
    <t>85029</t>
  </si>
  <si>
    <t>85031</t>
  </si>
  <si>
    <t>85033</t>
  </si>
  <si>
    <t>85034</t>
  </si>
  <si>
    <t>85035</t>
  </si>
  <si>
    <t>85036</t>
  </si>
  <si>
    <t>85037</t>
  </si>
  <si>
    <t>85038</t>
  </si>
  <si>
    <t>85039</t>
  </si>
  <si>
    <t>85040</t>
  </si>
  <si>
    <t>85041</t>
  </si>
  <si>
    <t>85042</t>
  </si>
  <si>
    <t>85045</t>
  </si>
  <si>
    <t>85046</t>
  </si>
  <si>
    <t>85047</t>
  </si>
  <si>
    <t>85049</t>
  </si>
  <si>
    <t>85050</t>
  </si>
  <si>
    <t>85051</t>
  </si>
  <si>
    <t>85053</t>
  </si>
  <si>
    <t>85054</t>
  </si>
  <si>
    <t>85055</t>
  </si>
  <si>
    <t>85056</t>
  </si>
  <si>
    <t>85058</t>
  </si>
  <si>
    <t>85059</t>
  </si>
  <si>
    <t>85061</t>
  </si>
  <si>
    <t>85062</t>
  </si>
  <si>
    <t>85064</t>
  </si>
  <si>
    <t>85065</t>
  </si>
  <si>
    <t>85066</t>
  </si>
  <si>
    <t>85067</t>
  </si>
  <si>
    <t>85070</t>
  </si>
  <si>
    <t>85071</t>
  </si>
  <si>
    <t>85072</t>
  </si>
  <si>
    <t>85073</t>
  </si>
  <si>
    <t>85074</t>
  </si>
  <si>
    <t>85076</t>
  </si>
  <si>
    <t>85077</t>
  </si>
  <si>
    <t>85078</t>
  </si>
  <si>
    <t>85080</t>
  </si>
  <si>
    <t>85081</t>
  </si>
  <si>
    <t>85082</t>
  </si>
  <si>
    <t>85084</t>
  </si>
  <si>
    <t>85086</t>
  </si>
  <si>
    <t>85087</t>
  </si>
  <si>
    <t>85088</t>
  </si>
  <si>
    <t>85089</t>
  </si>
  <si>
    <t>85090</t>
  </si>
  <si>
    <t>85092</t>
  </si>
  <si>
    <t>85093</t>
  </si>
  <si>
    <t>85094</t>
  </si>
  <si>
    <t>85095</t>
  </si>
  <si>
    <t>85096</t>
  </si>
  <si>
    <t>85097</t>
  </si>
  <si>
    <t>85098</t>
  </si>
  <si>
    <t>85099</t>
  </si>
  <si>
    <t>85100</t>
  </si>
  <si>
    <t>85101</t>
  </si>
  <si>
    <t>85102</t>
  </si>
  <si>
    <t>85103</t>
  </si>
  <si>
    <t>85104</t>
  </si>
  <si>
    <t>85105</t>
  </si>
  <si>
    <t>85108</t>
  </si>
  <si>
    <t>85109</t>
  </si>
  <si>
    <t>85110</t>
  </si>
  <si>
    <t>85111</t>
  </si>
  <si>
    <t>85112</t>
  </si>
  <si>
    <t>85114</t>
  </si>
  <si>
    <t>85115</t>
  </si>
  <si>
    <t>85116</t>
  </si>
  <si>
    <t>85117</t>
  </si>
  <si>
    <t>85118</t>
  </si>
  <si>
    <t>85119</t>
  </si>
  <si>
    <t>85120</t>
  </si>
  <si>
    <t>85121</t>
  </si>
  <si>
    <t>85123</t>
  </si>
  <si>
    <t>85125</t>
  </si>
  <si>
    <t>85126</t>
  </si>
  <si>
    <t>85127</t>
  </si>
  <si>
    <t>85128</t>
  </si>
  <si>
    <t>85129</t>
  </si>
  <si>
    <t>85130</t>
  </si>
  <si>
    <t>85131</t>
  </si>
  <si>
    <t>85132</t>
  </si>
  <si>
    <t>85133</t>
  </si>
  <si>
    <t>85135</t>
  </si>
  <si>
    <t>85136</t>
  </si>
  <si>
    <t>85137</t>
  </si>
  <si>
    <t>85138</t>
  </si>
  <si>
    <t>85139</t>
  </si>
  <si>
    <t>85140</t>
  </si>
  <si>
    <t>85141</t>
  </si>
  <si>
    <t>85142</t>
  </si>
  <si>
    <t>85143</t>
  </si>
  <si>
    <t>85144</t>
  </si>
  <si>
    <t>85145</t>
  </si>
  <si>
    <t>85146</t>
  </si>
  <si>
    <t>85147</t>
  </si>
  <si>
    <t>85148</t>
  </si>
  <si>
    <t>85149</t>
  </si>
  <si>
    <t>85151</t>
  </si>
  <si>
    <t>85152</t>
  </si>
  <si>
    <t>85153</t>
  </si>
  <si>
    <t>85154</t>
  </si>
  <si>
    <t>85155</t>
  </si>
  <si>
    <t>85156</t>
  </si>
  <si>
    <t>85157</t>
  </si>
  <si>
    <t>85158</t>
  </si>
  <si>
    <t>85159</t>
  </si>
  <si>
    <t>85160</t>
  </si>
  <si>
    <t>85161</t>
  </si>
  <si>
    <t>85162</t>
  </si>
  <si>
    <t>85163</t>
  </si>
  <si>
    <t>85164</t>
  </si>
  <si>
    <t>85167</t>
  </si>
  <si>
    <t>85169</t>
  </si>
  <si>
    <t>85171</t>
  </si>
  <si>
    <t>85172</t>
  </si>
  <si>
    <t>85174</t>
  </si>
  <si>
    <t>85175</t>
  </si>
  <si>
    <t>85176</t>
  </si>
  <si>
    <t>85177</t>
  </si>
  <si>
    <t>85178</t>
  </si>
  <si>
    <t>85179</t>
  </si>
  <si>
    <t>85181</t>
  </si>
  <si>
    <t>85182</t>
  </si>
  <si>
    <t>85184</t>
  </si>
  <si>
    <t>85185</t>
  </si>
  <si>
    <t>85186</t>
  </si>
  <si>
    <t>85187</t>
  </si>
  <si>
    <t>85188</t>
  </si>
  <si>
    <t>85189</t>
  </si>
  <si>
    <t>85190</t>
  </si>
  <si>
    <t>85191</t>
  </si>
  <si>
    <t>85192</t>
  </si>
  <si>
    <t>85193</t>
  </si>
  <si>
    <t>85194</t>
  </si>
  <si>
    <t>85196</t>
  </si>
  <si>
    <t>85197</t>
  </si>
  <si>
    <t>85198</t>
  </si>
  <si>
    <t>85199</t>
  </si>
  <si>
    <t>85200</t>
  </si>
  <si>
    <t>85201</t>
  </si>
  <si>
    <t>85202</t>
  </si>
  <si>
    <t>85204</t>
  </si>
  <si>
    <t>85205</t>
  </si>
  <si>
    <t>85206</t>
  </si>
  <si>
    <t>85207</t>
  </si>
  <si>
    <t>85208</t>
  </si>
  <si>
    <t>85209</t>
  </si>
  <si>
    <t>85210</t>
  </si>
  <si>
    <t>85211</t>
  </si>
  <si>
    <t>85213</t>
  </si>
  <si>
    <t>85214</t>
  </si>
  <si>
    <t>85215</t>
  </si>
  <si>
    <t>85216</t>
  </si>
  <si>
    <t>85218</t>
  </si>
  <si>
    <t>85220</t>
  </si>
  <si>
    <t>85221</t>
  </si>
  <si>
    <t>85223</t>
  </si>
  <si>
    <t>85226</t>
  </si>
  <si>
    <t>85227</t>
  </si>
  <si>
    <t>85229</t>
  </si>
  <si>
    <t>85231</t>
  </si>
  <si>
    <t>85232</t>
  </si>
  <si>
    <t>85233</t>
  </si>
  <si>
    <t>85234</t>
  </si>
  <si>
    <t>85235</t>
  </si>
  <si>
    <t>85236</t>
  </si>
  <si>
    <t>85237</t>
  </si>
  <si>
    <t>85238</t>
  </si>
  <si>
    <t>85239</t>
  </si>
  <si>
    <t>85240</t>
  </si>
  <si>
    <t>85242</t>
  </si>
  <si>
    <t>85243</t>
  </si>
  <si>
    <t>85244</t>
  </si>
  <si>
    <t>85245</t>
  </si>
  <si>
    <t>85246</t>
  </si>
  <si>
    <t>85247</t>
  </si>
  <si>
    <t>85248</t>
  </si>
  <si>
    <t>85250</t>
  </si>
  <si>
    <t>85251</t>
  </si>
  <si>
    <t>85252</t>
  </si>
  <si>
    <t>85254</t>
  </si>
  <si>
    <t>85255</t>
  </si>
  <si>
    <t>85256</t>
  </si>
  <si>
    <t>85259</t>
  </si>
  <si>
    <t>85260</t>
  </si>
  <si>
    <t>85261</t>
  </si>
  <si>
    <t>85262</t>
  </si>
  <si>
    <t>85264</t>
  </si>
  <si>
    <t>85265</t>
  </si>
  <si>
    <t>85266</t>
  </si>
  <si>
    <t>85267</t>
  </si>
  <si>
    <t>85268</t>
  </si>
  <si>
    <t>85269</t>
  </si>
  <si>
    <t>85271</t>
  </si>
  <si>
    <t>85273</t>
  </si>
  <si>
    <t>85274</t>
  </si>
  <si>
    <t>85277</t>
  </si>
  <si>
    <t>85278</t>
  </si>
  <si>
    <t>85280</t>
  </si>
  <si>
    <t>85281</t>
  </si>
  <si>
    <t>85282</t>
  </si>
  <si>
    <t>85284</t>
  </si>
  <si>
    <t>85285</t>
  </si>
  <si>
    <t>85286</t>
  </si>
  <si>
    <t>85287</t>
  </si>
  <si>
    <t>85288</t>
  </si>
  <si>
    <t>85289</t>
  </si>
  <si>
    <t>85290</t>
  </si>
  <si>
    <t>85291</t>
  </si>
  <si>
    <t>85292</t>
  </si>
  <si>
    <t>85293</t>
  </si>
  <si>
    <t>85294</t>
  </si>
  <si>
    <t>85295</t>
  </si>
  <si>
    <t>85296</t>
  </si>
  <si>
    <t>85297</t>
  </si>
  <si>
    <t>85298</t>
  </si>
  <si>
    <t>85300</t>
  </si>
  <si>
    <t>85301</t>
  </si>
  <si>
    <t>85302</t>
  </si>
  <si>
    <t>85303</t>
  </si>
  <si>
    <t>85304</t>
  </si>
  <si>
    <t>85305</t>
  </si>
  <si>
    <t>85306</t>
  </si>
  <si>
    <t>85307</t>
  </si>
  <si>
    <t>Source Agence bio</t>
  </si>
  <si>
    <t>Fichier synthèse par région, onglet tbl_pv</t>
  </si>
  <si>
    <t>Productions végétales en mode de production biologique - Hectares en bio et conversion</t>
  </si>
  <si>
    <r>
      <rPr>
        <sz val="10"/>
        <rFont val="Arial"/>
        <family val="2"/>
        <charset val="1"/>
      </rPr>
      <t xml:space="preserve">Graphique 4 : </t>
    </r>
    <r>
      <rPr>
        <b/>
        <sz val="10"/>
        <rFont val="Arial"/>
        <family val="2"/>
        <charset val="1"/>
      </rPr>
      <t>forte augmentation des surfaces cultivées bio en COP dans la région ligérienne</t>
    </r>
  </si>
  <si>
    <t>détail Céréales, Oléagineux et protéagineux pour 2019</t>
  </si>
  <si>
    <t>Pour l'historique, prendre les données brutes, cliquer sur les données départementales détaillées</t>
  </si>
  <si>
    <t>Selectionner la région dans l'onglet DATA départements, ainsi que les cultures, CE céréale, OL oléagineux, PR protéagineux.</t>
  </si>
  <si>
    <t>Loire-Atlantique</t>
  </si>
  <si>
    <t>Maine-et-Loire</t>
  </si>
  <si>
    <t>Mayenne</t>
  </si>
  <si>
    <t>Sarthe</t>
  </si>
  <si>
    <t>Vendée</t>
  </si>
  <si>
    <t>Source : Agence bio, mode de production biologique en conversion et en bio</t>
  </si>
  <si>
    <t>Total général</t>
  </si>
  <si>
    <t>mise à jour mars 2023</t>
  </si>
  <si>
    <t>tonnages livrés</t>
  </si>
  <si>
    <t>nombre livreurs</t>
  </si>
  <si>
    <t>Evolution des livraisons toutes céréales et du nombre de livreurs</t>
  </si>
  <si>
    <t>lecture : année n = campagne n/n+1</t>
  </si>
  <si>
    <t>Source : FranceAgriMer</t>
  </si>
  <si>
    <r>
      <rPr>
        <sz val="11"/>
        <rFont val="Arial"/>
        <family val="2"/>
        <charset val="1"/>
      </rPr>
      <t>Tableau 1 :</t>
    </r>
    <r>
      <rPr>
        <b/>
        <sz val="11"/>
        <rFont val="Arial"/>
        <family val="2"/>
        <charset val="1"/>
      </rPr>
      <t xml:space="preserve"> production et livraison des COP dans les Pays de la Loire</t>
    </r>
  </si>
  <si>
    <t>Récolte 2019</t>
  </si>
  <si>
    <t>Récolte 2020</t>
  </si>
  <si>
    <t>Consommation</t>
  </si>
  <si>
    <t>Surfaces</t>
  </si>
  <si>
    <t>Rendement</t>
  </si>
  <si>
    <t>Production</t>
  </si>
  <si>
    <t>Livraison</t>
  </si>
  <si>
    <t>%</t>
  </si>
  <si>
    <t>et semence</t>
  </si>
  <si>
    <t>(ha)</t>
  </si>
  <si>
    <t>(qx / ha)</t>
  </si>
  <si>
    <t>(tonnes)</t>
  </si>
  <si>
    <t>France</t>
  </si>
  <si>
    <t>Maïs grains***</t>
  </si>
  <si>
    <t xml:space="preserve">Maïs grains** </t>
  </si>
  <si>
    <t>Orges</t>
  </si>
  <si>
    <t>Colza</t>
  </si>
  <si>
    <t>Tournesol</t>
  </si>
  <si>
    <t>Protéagineux (pois, féverole, lupin)</t>
  </si>
  <si>
    <t>*** hors grains humides</t>
  </si>
  <si>
    <t>** hors grains humides et hors semences</t>
  </si>
  <si>
    <t>2018</t>
  </si>
  <si>
    <t>2019</t>
  </si>
  <si>
    <t>SAA Cultures développées (hors fourrage, prairie, fruits, fleurs et vigne)</t>
  </si>
  <si>
    <t>REPARTITION DES QUANTITES DE CEREALES LIVREES PAR DEPARTEMENT</t>
  </si>
  <si>
    <t>Répartition des quantités de céréales livrées par département</t>
  </si>
  <si>
    <t>Campagne 2020-2021</t>
  </si>
  <si>
    <t>campagne 2019-2020</t>
  </si>
  <si>
    <t>Maïs grains</t>
  </si>
  <si>
    <t>toutes céréales</t>
  </si>
  <si>
    <t>Oléoprotéagineux</t>
  </si>
  <si>
    <t>Autres céréales, n.c.a. niv. 1</t>
  </si>
  <si>
    <t>voir sur Agreste, conjoncture, bulletin mensuel, cotations céréales et oléoprotéagineux</t>
  </si>
  <si>
    <t>Blé tendre (rendu Rouen)</t>
  </si>
  <si>
    <t>Orge de mouture (rendu Rouen)</t>
  </si>
  <si>
    <t>Maïs (rendu Bordeaux)</t>
  </si>
  <si>
    <t>Colza (rendu Rouen)</t>
  </si>
  <si>
    <t>Source : FranceAgriMer, La Dépêche</t>
  </si>
  <si>
    <t>mise à jour octobre 2020</t>
  </si>
  <si>
    <t>Campagne</t>
  </si>
  <si>
    <t>01/07 au 30/06</t>
  </si>
  <si>
    <t>UE</t>
  </si>
  <si>
    <t>Pays Tiers</t>
  </si>
  <si>
    <t>Total</t>
  </si>
  <si>
    <r>
      <rPr>
        <sz val="11"/>
        <rFont val="Arial"/>
        <family val="2"/>
        <charset val="1"/>
      </rPr>
      <t>Graphique 8 :</t>
    </r>
    <r>
      <rPr>
        <b/>
        <sz val="11"/>
        <rFont val="Arial"/>
        <family val="2"/>
        <charset val="1"/>
      </rPr>
      <t xml:space="preserve"> exportations de céréales et d'oléoprotéagineux au départ des ports des Pays de la Loire</t>
    </r>
  </si>
  <si>
    <t>2010 / 11</t>
  </si>
  <si>
    <t>2011 / 12</t>
  </si>
  <si>
    <t>2012 / 13</t>
  </si>
  <si>
    <t>2013 / 14</t>
  </si>
  <si>
    <t>Ports : Nantes, Montoir de Bretagne, Les Sables d'Olonne, Saint-Nazaire</t>
  </si>
  <si>
    <t>2014 / 15</t>
  </si>
  <si>
    <t>2015 / 16</t>
  </si>
  <si>
    <t>2016 / 17</t>
  </si>
  <si>
    <t>2017 / 18</t>
  </si>
  <si>
    <t>2018 / 19</t>
  </si>
  <si>
    <t>2019 / 20</t>
  </si>
  <si>
    <t>2020 / 21</t>
  </si>
  <si>
    <t>2021 / 22</t>
  </si>
  <si>
    <t>mise à jour fevrier 2023</t>
  </si>
  <si>
    <t>date mise à disposition le 4/1/2023</t>
  </si>
  <si>
    <t>voir Disar, RICA, Pays de la Loire</t>
  </si>
  <si>
    <t>CPS 2013</t>
  </si>
  <si>
    <r>
      <rPr>
        <b/>
        <sz val="9"/>
        <rFont val="Arial"/>
        <family val="2"/>
        <charset val="1"/>
      </rPr>
      <t>Source</t>
    </r>
    <r>
      <rPr>
        <sz val="9"/>
        <rFont val="Arial"/>
        <family val="2"/>
        <charset val="1"/>
      </rPr>
      <t>=</t>
    </r>
    <r>
      <rPr>
        <sz val="9"/>
        <color rgb="FFFF0000"/>
        <rFont val="Arial"/>
        <family val="2"/>
        <charset val="1"/>
      </rPr>
      <t>Réseau d'information comptable agricole (RICA)</t>
    </r>
    <r>
      <rPr>
        <sz val="9"/>
        <rFont val="Arial"/>
        <family val="2"/>
        <charset val="1"/>
      </rPr>
      <t xml:space="preserve">  </t>
    </r>
    <r>
      <rPr>
        <b/>
        <sz val="9"/>
        <rFont val="Arial"/>
        <family val="2"/>
        <charset val="1"/>
      </rPr>
      <t>Liste géographique</t>
    </r>
    <r>
      <rPr>
        <sz val="9"/>
        <rFont val="Arial"/>
        <family val="2"/>
        <charset val="1"/>
      </rPr>
      <t>=</t>
    </r>
    <r>
      <rPr>
        <sz val="9"/>
        <color rgb="FFFF0000"/>
        <rFont val="Arial"/>
        <family val="2"/>
        <charset val="1"/>
      </rPr>
      <t>Pays-de-la-Loire</t>
    </r>
    <r>
      <rPr>
        <sz val="9"/>
        <rFont val="Arial"/>
        <family val="2"/>
        <charset val="1"/>
      </rPr>
      <t xml:space="preserve"> </t>
    </r>
    <r>
      <rPr>
        <b/>
        <sz val="9"/>
        <rFont val="Arial"/>
        <family val="2"/>
        <charset val="1"/>
      </rPr>
      <t>Otex</t>
    </r>
    <r>
      <rPr>
        <sz val="9"/>
        <rFont val="Arial"/>
        <family val="2"/>
        <charset val="1"/>
      </rPr>
      <t>=</t>
    </r>
    <r>
      <rPr>
        <sz val="9"/>
        <color rgb="FFFF0000"/>
        <rFont val="Arial"/>
        <family val="2"/>
        <charset val="1"/>
      </rPr>
      <t>OTEFDD 15 : Céréales, oléagineux, protéagineux (COP)</t>
    </r>
    <r>
      <rPr>
        <sz val="9"/>
        <rFont val="Arial"/>
        <family val="2"/>
        <charset val="1"/>
      </rPr>
      <t xml:space="preserve"> </t>
    </r>
    <r>
      <rPr>
        <b/>
        <sz val="9"/>
        <rFont val="Arial"/>
        <family val="2"/>
        <charset val="1"/>
      </rPr>
      <t>Cdexe</t>
    </r>
    <r>
      <rPr>
        <sz val="9"/>
        <rFont val="Arial"/>
        <family val="2"/>
        <charset val="1"/>
      </rPr>
      <t>=</t>
    </r>
    <r>
      <rPr>
        <sz val="9"/>
        <color rgb="FFFF0000"/>
        <rFont val="Arial"/>
        <family val="2"/>
        <charset val="1"/>
      </rPr>
      <t>Ensemble des moyennes et grandes exploitations</t>
    </r>
  </si>
  <si>
    <t>Main d'oeuvre non salariée (UTA)</t>
  </si>
  <si>
    <t>Production brute (k€)</t>
  </si>
  <si>
    <r>
      <rPr>
        <sz val="10"/>
        <rFont val="Arial"/>
        <family val="2"/>
        <charset val="1"/>
      </rPr>
      <t>Graphique 9 :</t>
    </r>
    <r>
      <rPr>
        <b/>
        <sz val="10"/>
        <rFont val="Arial"/>
        <family val="2"/>
        <charset val="1"/>
      </rPr>
      <t xml:space="preserve"> les indicateurs économiques entre 2018 et 2021</t>
    </r>
  </si>
  <si>
    <t>Production brute (k€) y c subventions</t>
  </si>
  <si>
    <t>Production de l'exercice (k€)</t>
  </si>
  <si>
    <t>Valeur ajoutée (VAHF) (k€)</t>
  </si>
  <si>
    <t>Excédent brut d'exploitation (k€)</t>
  </si>
  <si>
    <t>Résultat courant avant impôts (k€)</t>
  </si>
  <si>
    <t>Charges d'approvisionnement (k€)</t>
  </si>
  <si>
    <t>Autres charges d'exploitation (k€)</t>
  </si>
  <si>
    <t>Charges financières (k€)</t>
  </si>
  <si>
    <t>Charges sociales de l'exploitant (k€)</t>
  </si>
  <si>
    <t>Total charges</t>
  </si>
  <si>
    <t>RCAI par UTA non salariée (k€/UTA)</t>
  </si>
  <si>
    <t>Production brute yc subventions</t>
  </si>
  <si>
    <t>Production par UTA non salariée</t>
  </si>
  <si>
    <t>Charges par UTA non salariée</t>
  </si>
  <si>
    <t>Valeur ajoutée par UTA non salariée</t>
  </si>
  <si>
    <t>EBE par UTA non salariée (k€ / UTANS)</t>
  </si>
  <si>
    <t>mise à jour février 2023</t>
  </si>
  <si>
    <t>date 4/1/2023</t>
  </si>
  <si>
    <r>
      <rPr>
        <b/>
        <sz val="10"/>
        <rFont val="Arial"/>
        <family val="2"/>
        <charset val="1"/>
      </rPr>
      <t>Source</t>
    </r>
    <r>
      <rPr>
        <sz val="10"/>
        <rFont val="Arial"/>
        <family val="2"/>
        <charset val="1"/>
      </rPr>
      <t xml:space="preserve">=Réseau d'information comptable agricole (RICA)  </t>
    </r>
    <r>
      <rPr>
        <b/>
        <sz val="10"/>
        <rFont val="Arial"/>
        <family val="2"/>
        <charset val="1"/>
      </rPr>
      <t>Liste géographique</t>
    </r>
    <r>
      <rPr>
        <sz val="10"/>
        <rFont val="Arial"/>
        <family val="2"/>
        <charset val="1"/>
      </rPr>
      <t xml:space="preserve">=Pays-de-la-Loire </t>
    </r>
    <r>
      <rPr>
        <b/>
        <sz val="10"/>
        <rFont val="Arial"/>
        <family val="2"/>
        <charset val="1"/>
      </rPr>
      <t>Otex</t>
    </r>
    <r>
      <rPr>
        <sz val="10"/>
        <rFont val="Arial"/>
        <family val="2"/>
        <charset val="1"/>
      </rPr>
      <t xml:space="preserve">=OTEFDD 15 : Céréales, oléagineux, protéagineux (COP) </t>
    </r>
    <r>
      <rPr>
        <b/>
        <sz val="10"/>
        <rFont val="Arial"/>
        <family val="2"/>
        <charset val="1"/>
      </rPr>
      <t>Cdexe</t>
    </r>
    <r>
      <rPr>
        <sz val="10"/>
        <rFont val="Arial"/>
        <family val="2"/>
        <charset val="1"/>
      </rPr>
      <t>=Ensemble des moyennes et grandes exploitations</t>
    </r>
  </si>
  <si>
    <r>
      <rPr>
        <sz val="11"/>
        <color rgb="FF000000"/>
        <rFont val="Arial"/>
        <family val="2"/>
        <charset val="1"/>
      </rPr>
      <t xml:space="preserve">Graphique 10 : </t>
    </r>
    <r>
      <rPr>
        <b/>
        <sz val="11"/>
        <color rgb="FF000000"/>
        <rFont val="Arial"/>
        <family val="2"/>
        <charset val="1"/>
      </rPr>
      <t>l'approvisionnement pèse pour un tiers des charges</t>
    </r>
  </si>
  <si>
    <t xml:space="preserve">           Engrais et amendements (k€)</t>
  </si>
  <si>
    <t>dans les Pays de la Loire en 2021</t>
  </si>
  <si>
    <t xml:space="preserve">           Semences et plants (k€)</t>
  </si>
  <si>
    <t xml:space="preserve">           Produits phytosanitaires (k€)</t>
  </si>
  <si>
    <t xml:space="preserve">           Aliments du bétail (k€)</t>
  </si>
  <si>
    <t xml:space="preserve">           Produits vétérinaires (k€)</t>
  </si>
  <si>
    <t xml:space="preserve">           Carburants et lubrifiants (k€)</t>
  </si>
  <si>
    <t xml:space="preserve">           Fournitures (k€)</t>
  </si>
  <si>
    <t xml:space="preserve">          Travaux par tiers (k€)</t>
  </si>
  <si>
    <t xml:space="preserve">          Entretien et réparation du matériel (k€)</t>
  </si>
  <si>
    <t xml:space="preserve">          Loyers et fermages (k€)</t>
  </si>
  <si>
    <t xml:space="preserve">          Assurances (k€)</t>
  </si>
  <si>
    <t xml:space="preserve">          Impôts et taxes (k€)</t>
  </si>
  <si>
    <t xml:space="preserve">          Charges de personnel (k€)</t>
  </si>
  <si>
    <t xml:space="preserve">          Dotations aux amortissements (k€)</t>
  </si>
  <si>
    <t xml:space="preserve">                  Dotations aux amort. - matériel (k€)</t>
  </si>
  <si>
    <t xml:space="preserve">                  Dotations aux amort. - constructions (k€)</t>
  </si>
  <si>
    <t xml:space="preserve">                  Dotations aux amort. - plantations (k€)</t>
  </si>
  <si>
    <t>autres</t>
  </si>
  <si>
    <t>Source : Agreste - RICA Pays de la Loire (champ : OTEX céréales, oléagineux, protéagineux)</t>
  </si>
  <si>
    <t>Engrais et amendements</t>
  </si>
  <si>
    <t>Semences et plants</t>
  </si>
  <si>
    <t>Produits phytosanitaires</t>
  </si>
  <si>
    <t>Autres charges d'approvisionnement (carburants, fournitures…)</t>
  </si>
  <si>
    <t>Travaux, entretien et réparation, autres charges d'exploitation</t>
  </si>
  <si>
    <t>Loyers, assurances, Impôts, charges de personnel</t>
  </si>
  <si>
    <t>Dotations aux amortissements</t>
  </si>
  <si>
    <t>Charges financières</t>
  </si>
  <si>
    <t>Charges sociales de l'exploitant</t>
  </si>
  <si>
    <r>
      <rPr>
        <sz val="11"/>
        <rFont val="Arial"/>
        <family val="2"/>
        <charset val="1"/>
      </rPr>
      <t>Tableau 2 :</t>
    </r>
    <r>
      <rPr>
        <b/>
        <sz val="11"/>
        <rFont val="Arial"/>
        <family val="2"/>
        <charset val="1"/>
      </rPr>
      <t xml:space="preserve"> principaux résultats économiques des exploitations spécialisées en COP</t>
    </r>
  </si>
  <si>
    <t>Moyennes par exploitation</t>
  </si>
  <si>
    <t>2020</t>
  </si>
  <si>
    <t>Surface agricole utile (SAU) (ha)</t>
  </si>
  <si>
    <t>Surface en céréales (ha)</t>
  </si>
  <si>
    <t>Production de l'exercice par UTA (k€/UTA)</t>
  </si>
  <si>
    <t>Surface en blé tendre (ha)</t>
  </si>
  <si>
    <t>Charges à l'hectare (k€ / ha de SAU)</t>
  </si>
  <si>
    <t>Surface en maïs grain (ha)</t>
  </si>
  <si>
    <t>Surface en orge (ha)</t>
  </si>
  <si>
    <t>EBE / production brute (%)</t>
  </si>
  <si>
    <t>Surface en oléagineux y c colza (ha)</t>
  </si>
  <si>
    <t>Surface en pois protéagineux (ha)</t>
  </si>
  <si>
    <t>Endettement / chiffre d'affaires (%)</t>
  </si>
  <si>
    <t>Rendement en blé tendre (100Kg/ha)</t>
  </si>
  <si>
    <t>Taux d'endettement (%)</t>
  </si>
  <si>
    <t>Main d'oeuvre totale (UTA)</t>
  </si>
  <si>
    <t>Produit brut COP / Produit brut total (%)</t>
  </si>
  <si>
    <t>Main d'oeuvre non salariée (UTANS)</t>
  </si>
  <si>
    <t>EBE par UTA non salariée (k€/UTANS)</t>
  </si>
  <si>
    <t>Produit brut (k€)</t>
  </si>
  <si>
    <t>Produit brut céréales (k€)</t>
  </si>
  <si>
    <t>Produit brut oléagineux sauf colza (k€)</t>
  </si>
  <si>
    <t>Produit brut colza (k€)</t>
  </si>
  <si>
    <t>Produit brut pois protéagineux (k€)</t>
  </si>
  <si>
    <t>total charges (hors charges sociales)</t>
  </si>
  <si>
    <t>Charges à l'hectare (k€/ha)</t>
  </si>
  <si>
    <t>Orge</t>
  </si>
  <si>
    <t>Source : FranceAgriMer, CMI pour Passion céréales</t>
  </si>
  <si>
    <t>Correspond aux codes APE</t>
  </si>
  <si>
    <t>10.61A</t>
  </si>
  <si>
    <t>Meunerie</t>
  </si>
  <si>
    <r>
      <rPr>
        <sz val="10"/>
        <rFont val="Arial"/>
        <family val="2"/>
        <charset val="1"/>
      </rPr>
      <t xml:space="preserve">Carte 3 : </t>
    </r>
    <r>
      <rPr>
        <b/>
        <sz val="10"/>
        <rFont val="Arial"/>
        <family val="2"/>
        <charset val="1"/>
      </rPr>
      <t>les établissements IAA de transformation des COP dans les Pays de la Loire en 2020</t>
    </r>
  </si>
  <si>
    <t>10.61B</t>
  </si>
  <si>
    <t>Autres activités du travail des grains</t>
  </si>
  <si>
    <t>10.62Z</t>
  </si>
  <si>
    <t>Fabrication de produits amylacés</t>
  </si>
  <si>
    <t>10.71A</t>
  </si>
  <si>
    <t>Fabrication industrielle de pain et de pâtisserie fraîche</t>
  </si>
  <si>
    <t>Sont représentés les établissements dont l'effectif est supérieur à 50.</t>
  </si>
  <si>
    <t>10.71B</t>
  </si>
  <si>
    <t>Cuisson de produits de boulangerie</t>
  </si>
  <si>
    <t>10.71C</t>
  </si>
  <si>
    <t>Boulangerie et boulangerie-pâtisserie</t>
  </si>
  <si>
    <t>10.71D</t>
  </si>
  <si>
    <t>Pâtisserie</t>
  </si>
  <si>
    <t>10.72Z</t>
  </si>
  <si>
    <t>Fabrication de biscuits, biscottes et pâtisseries de conservation</t>
  </si>
  <si>
    <t>Les raisons sociales sont identifiées à partir de 150 salariés.</t>
  </si>
  <si>
    <t>10.73Z</t>
  </si>
  <si>
    <t>Fabrication de pâtes alimentaires</t>
  </si>
  <si>
    <t>aucun</t>
  </si>
  <si>
    <t>10.91Z</t>
  </si>
  <si>
    <t>Fabrication d'aliments pour animaux de ferme</t>
  </si>
  <si>
    <t>oui</t>
  </si>
  <si>
    <t>10.92Z</t>
  </si>
  <si>
    <t>Fabrication d'aliments pour animaux de compagnie</t>
  </si>
  <si>
    <t>non</t>
  </si>
  <si>
    <t>47.24Z</t>
  </si>
  <si>
    <t>Commerce de détail de pain, pâtisserie et confiserie en magasin spécialisé</t>
  </si>
  <si>
    <t>etablissement d'effectif 15 etplus</t>
  </si>
  <si>
    <t>1061A</t>
  </si>
  <si>
    <t>1071A</t>
  </si>
  <si>
    <t>1071B</t>
  </si>
  <si>
    <t>1071C</t>
  </si>
  <si>
    <t>4724Z</t>
  </si>
  <si>
    <t>(vide)</t>
  </si>
  <si>
    <t>Dont 18 établissements ont plus de 150 salariés</t>
  </si>
  <si>
    <t>écrasement</t>
  </si>
  <si>
    <t>nb de moulins</t>
  </si>
  <si>
    <r>
      <rPr>
        <sz val="11"/>
        <rFont val="Arial"/>
        <family val="2"/>
        <charset val="1"/>
      </rPr>
      <t>Graphique 12 :</t>
    </r>
    <r>
      <rPr>
        <b/>
        <sz val="11"/>
        <rFont val="Arial"/>
        <family val="2"/>
        <charset val="1"/>
      </rPr>
      <t xml:space="preserve"> des grains écrasés en quantité grandissante dans les meuneries</t>
    </r>
  </si>
  <si>
    <t>Évolution des mises en œuvre de la région des Pays de la Loire de blé tendre en année civile</t>
  </si>
  <si>
    <t>region</t>
  </si>
  <si>
    <t>nbre</t>
  </si>
  <si>
    <t>mises</t>
  </si>
  <si>
    <t>moulins</t>
  </si>
  <si>
    <t>en œuvre</t>
  </si>
  <si>
    <t>blé tendre</t>
  </si>
  <si>
    <t>orges</t>
  </si>
  <si>
    <t>maïs</t>
  </si>
  <si>
    <t>triticale</t>
  </si>
  <si>
    <t>autres céréales</t>
  </si>
  <si>
    <t>oléoprotéagineux</t>
  </si>
  <si>
    <t>tourteaux</t>
  </si>
  <si>
    <t>divers</t>
  </si>
  <si>
    <t>total fabriqué</t>
  </si>
  <si>
    <r>
      <rPr>
        <sz val="11"/>
        <rFont val="Arial"/>
        <family val="2"/>
        <charset val="1"/>
      </rPr>
      <t>Graphique 13 :</t>
    </r>
    <r>
      <rPr>
        <b/>
        <sz val="11"/>
        <rFont val="Arial"/>
        <family val="2"/>
        <charset val="1"/>
      </rPr>
      <t xml:space="preserve"> fabrication d'aliments du bétail</t>
    </r>
  </si>
  <si>
    <t>Parts respectives des différentes COP utilisées pour fabriquer de l'alimentation animale</t>
  </si>
  <si>
    <t>Ceréale</t>
  </si>
  <si>
    <t>Source : FranceAgriMer - Fabricants aliments animaux</t>
  </si>
  <si>
    <t xml:space="preserve">Le poste "divers" contient des  : aliments d'allaitement, coproduits de transformation (sons, drèches,...), matières grasses, produits déshydratés, protéines animale, </t>
  </si>
  <si>
    <t>produits laitiers, produits azotés, additifs, minéraux et sels minéraux.</t>
  </si>
  <si>
    <t>Courriel du 26/4/2021 auprès de Baptiste Bretault</t>
  </si>
  <si>
    <t xml:space="preserve">Comme le poste divers est volumineux (30%), aurais-tu un détail (des autres COP utilisées) de ce poste divers ? </t>
  </si>
  <si>
    <t xml:space="preserve"> il y a les aliments d'allaitement, coproduits de transformation (sons, drèches,...), matières grasses, produits déshydratés, protéines animale, produits laitiers, produits azotés, additifs, minéraux et sels minéraux.</t>
  </si>
  <si>
    <t>il est possible qu'une partie du MASH soit comptabilisé dans le divers. En effet, la réglementation n'est pas suffisamment explicite afin d'obliger les fabricants spécialisés en MASH, d'effectuer leurs déclarations.</t>
  </si>
  <si>
    <t>Consulter les sites internet de la DRAAF et de FranceAgriMer :</t>
  </si>
  <si>
    <r>
      <rPr>
        <sz val="10"/>
        <color rgb="FF0000FF"/>
        <rFont val="Arial"/>
        <family val="2"/>
        <charset val="1"/>
      </rPr>
      <t>www.draaf.pays-de-la-loire.agriculture.gouv.fr</t>
    </r>
    <r>
      <rPr>
        <sz val="10"/>
        <color rgb="FFFF0000"/>
        <rFont val="Arial"/>
        <family val="2"/>
        <charset val="1"/>
      </rPr>
      <t xml:space="preserve"> : Agreste Pays de la Loire</t>
    </r>
  </si>
  <si>
    <t>www.franceagrimer.fr</t>
  </si>
  <si>
    <t>Chiffres clés Grandes cultures</t>
  </si>
  <si>
    <t>Livraisons de céréales et d'oléoprotéagineux</t>
  </si>
  <si>
    <t>Meunerie Fabrication d'aliments du bétail</t>
  </si>
  <si>
    <t>Céréales et oléoprotéagineux : chargements portuaires des Pays de la Loire</t>
  </si>
  <si>
    <t>Portrait de l'agriculture des Pays de la Loire</t>
  </si>
  <si>
    <t xml:space="preserve">RICA - SAA </t>
  </si>
  <si>
    <t>Répartition de la valeur et du volume de production de COP en 2021 dans les principales régions</t>
  </si>
  <si>
    <t>Source : ASP - SSP</t>
  </si>
  <si>
    <t>Libellé culture</t>
  </si>
  <si>
    <t>Superficie développée (en ha)</t>
  </si>
  <si>
    <t>Rendement (qt/ha)</t>
  </si>
  <si>
    <t>Total blé tendre</t>
  </si>
  <si>
    <t>Total blé dur</t>
  </si>
  <si>
    <t>Total orge et escourgeon</t>
  </si>
  <si>
    <t>Total maïs grain (yc maïs grain humide)</t>
  </si>
  <si>
    <t>TOTAL maïs (grain et sem.)</t>
  </si>
  <si>
    <t>TOTAL CEREALES (sauf riz)</t>
  </si>
  <si>
    <t>TOTAL TOUTES CEREALES</t>
  </si>
  <si>
    <t>TOTAL colza &amp; navette</t>
  </si>
  <si>
    <t>TOTAL OLEAGINEUX</t>
  </si>
  <si>
    <t>TOTAL PROTEAGINEUX</t>
  </si>
  <si>
    <t>PROD_2019</t>
  </si>
  <si>
    <t>PROD_2020</t>
  </si>
  <si>
    <t>REND_2019</t>
  </si>
  <si>
    <t>REND_2020</t>
  </si>
  <si>
    <t>Etablissements situés dans les Pays de la Loire : année civile 2021</t>
  </si>
  <si>
    <t>Production de l'exercice</t>
  </si>
  <si>
    <t xml:space="preserve">Charges </t>
  </si>
  <si>
    <t>Valeur ajoutée</t>
  </si>
  <si>
    <t>Résultat courant avant impôts</t>
  </si>
  <si>
    <t xml:space="preserve">EBE </t>
  </si>
  <si>
    <t>COP totale</t>
  </si>
  <si>
    <t>TOTAL FOURRAGES ANNUELS</t>
  </si>
  <si>
    <t>total cultures industrielles</t>
  </si>
  <si>
    <t>GRANDES CULTURES</t>
  </si>
  <si>
    <t>ENSEMBLE POMMES DE TERRE</t>
  </si>
  <si>
    <t>Cultures légumières</t>
  </si>
  <si>
    <t>Cultures fruitières</t>
  </si>
  <si>
    <t>Cultures florales</t>
  </si>
  <si>
    <t>Production vigne</t>
  </si>
  <si>
    <t>prod vins jus et mouts</t>
  </si>
  <si>
    <t>Surface en ha</t>
  </si>
  <si>
    <r>
      <t>Graphique 5 :</t>
    </r>
    <r>
      <rPr>
        <b/>
        <sz val="11"/>
        <color rgb="FF000000"/>
        <rFont val="Arial"/>
        <family val="2"/>
        <charset val="1"/>
      </rPr>
      <t xml:space="preserve"> Pays de la Loire - les livraisons et le nombre de livreurs diminuent</t>
    </r>
  </si>
  <si>
    <t>SAU totale</t>
  </si>
  <si>
    <t>Séries rebasée et estimation rétropolation SRISE</t>
  </si>
  <si>
    <t>Déclaration PAC 2021- Surfaces localisée à la région</t>
  </si>
  <si>
    <t>Récolte 2020 : Période du 1/7/2020 au 30/6/2021</t>
  </si>
  <si>
    <r>
      <t>Graphique 6 :</t>
    </r>
    <r>
      <rPr>
        <b/>
        <sz val="10"/>
        <color rgb="FF000000"/>
        <rFont val="Arial"/>
        <family val="2"/>
        <charset val="1"/>
      </rPr>
      <t xml:space="preserve"> la Vendée et la Sarthe : les deux leaders de livraisons de céréales avec une spécificité blé dur en Vendée  </t>
    </r>
  </si>
  <si>
    <r>
      <t>Graphique 7 :</t>
    </r>
    <r>
      <rPr>
        <b/>
        <sz val="11"/>
        <color rgb="FF000000"/>
        <rFont val="Arial"/>
        <family val="2"/>
        <charset val="1"/>
      </rPr>
      <t xml:space="preserve"> principales cotations nationales (janvier 2018 - décembre 2022)</t>
    </r>
  </si>
  <si>
    <t xml:space="preserve">Source : Agreste - RICA Pays de la Loire </t>
  </si>
  <si>
    <t>Indicateurs économiques des exploitations spécialisées COP</t>
  </si>
  <si>
    <t>Répartition des charges dans les exploitations agricoles spécialisées COP</t>
  </si>
  <si>
    <t>Rubrique SAA</t>
  </si>
  <si>
    <t>Betteraves industrielles (non compris semences)</t>
  </si>
  <si>
    <t>Plantes à fibres</t>
  </si>
  <si>
    <t>Plantes aromatiques, médicinales et à parfum (PEPAM)</t>
  </si>
  <si>
    <t>TOTAL CULTURES INDUSTRIELLES</t>
  </si>
  <si>
    <t>Choux, racines et tubercules fourragers</t>
  </si>
  <si>
    <t>Fourrages annuels (Mais)</t>
  </si>
  <si>
    <t>Prairies Nperm et STH</t>
  </si>
  <si>
    <t>Onglet Territoire</t>
  </si>
  <si>
    <t>terr</t>
  </si>
  <si>
    <t>SAA def</t>
  </si>
  <si>
    <t>SURFACE AGRICOLE UTILISÉE DES EXPLOITATIONS DU DÉPARTEMENT/DE LA RÉGION (21 + 26 + 27)</t>
  </si>
  <si>
    <t>Graphique 11 : circulation des farines de blé tendre pour la région des Pays de la Loire</t>
  </si>
  <si>
    <t>STATISTIQUES PROVISOIRES A 98%</t>
  </si>
  <si>
    <t>PRODUCTION REGIONALE D'ALIMENTS COMPOSES</t>
  </si>
  <si>
    <t>RECENSEMENT COOP DE FRANCE NUTRITION ANIMALE ET SNIA</t>
  </si>
  <si>
    <t>GRANDE REGION Pays de la Loire</t>
  </si>
  <si>
    <t>Toutes entreprises du panel</t>
  </si>
  <si>
    <t>CATEGORIE D'ALIMENTS</t>
  </si>
  <si>
    <t>TOTAL MASH</t>
  </si>
  <si>
    <t>TOTAL BOVINS HORS MASH</t>
  </si>
  <si>
    <t>TOTAL OVINS HORS MASH</t>
  </si>
  <si>
    <t>TOTAL CAPRINS HORS MASH</t>
  </si>
  <si>
    <t>TOTAL PORCINS</t>
  </si>
  <si>
    <t> Sous total Poulets</t>
  </si>
  <si>
    <t> Sous total Pondeuses</t>
  </si>
  <si>
    <t> Sous total Dindes</t>
  </si>
  <si>
    <t> Sous total Palmipèdes</t>
  </si>
  <si>
    <t>TOTAL VOLAILLES</t>
  </si>
  <si>
    <t>LAPINS</t>
  </si>
  <si>
    <t>TOTAL</t>
  </si>
  <si>
    <t>Aliments d'allaitement</t>
  </si>
  <si>
    <t>TOTAL GENERAL</t>
  </si>
  <si>
    <t>CUMUL DE JANVIER A DECEMBRE</t>
  </si>
  <si>
    <t>Source : FranceAgriMer - Coop de France nutrition animale et SNIA</t>
  </si>
  <si>
    <t>Total MASH</t>
  </si>
  <si>
    <t>Total VOLAILLES</t>
  </si>
  <si>
    <t>Total Aliments fabriqués</t>
  </si>
  <si>
    <t>PORCINS</t>
  </si>
  <si>
    <t>BOVINS Hors MASH</t>
  </si>
  <si>
    <t>OVINS Hors MASH</t>
  </si>
  <si>
    <t>CAPRINS Hors MASH</t>
  </si>
  <si>
    <t>Mash : un assemblage de matières premières et de produits semi-finis non broyés ; une proportion significative de fibres longues (luzerne, foin, paille,...), des céréales transformées, etc.</t>
  </si>
  <si>
    <t>Les bovins sont les destinaires à 99 % du mash en 2021</t>
  </si>
  <si>
    <t>prop 2021</t>
  </si>
  <si>
    <t>Production régionale des Pays de la Loire d'aliments composés en milliers de tonnes</t>
  </si>
  <si>
    <r>
      <t>Graphique 1 :</t>
    </r>
    <r>
      <rPr>
        <b/>
        <sz val="11"/>
        <rFont val="Arial"/>
        <family val="2"/>
        <charset val="1"/>
      </rPr>
      <t xml:space="preserve"> en 2021, dans la région des Pays de la Loire, les céréales totalisent 84 % de l'ensemble des surfaces déclarées en céréales, oléagineux et protéagineux (COP) et le blé tendre, 45 %</t>
    </r>
  </si>
  <si>
    <t>Auvergne-
Rhône-Alpes</t>
  </si>
  <si>
    <t>Bourgogne-
Franche-Comté</t>
  </si>
  <si>
    <t>Provence-Alpes-
Côte d'Azur</t>
  </si>
  <si>
    <t>Centre-
Val de Loire</t>
  </si>
  <si>
    <t>Hauts-de-
France</t>
  </si>
  <si>
    <t>Nouvelle-
Aquitaine</t>
  </si>
  <si>
    <t>Pays de la 
Loire</t>
  </si>
  <si>
    <t>Correction des axes</t>
  </si>
  <si>
    <t>Cela me semble un peu long comme série en bâtons</t>
  </si>
  <si>
    <t>Changement de couleurs de la série nombre de livreurs</t>
  </si>
  <si>
    <t>Loire-
Atlantique</t>
  </si>
  <si>
    <t>Maine-
et-Loire</t>
  </si>
  <si>
    <t>Mise en page des étiquettes</t>
  </si>
  <si>
    <t>Etiquettes illisibles</t>
  </si>
  <si>
    <t>Mise en page étiquettes</t>
  </si>
  <si>
    <r>
      <t>Campagne 202</t>
    </r>
    <r>
      <rPr>
        <sz val="10"/>
        <color rgb="FF0070C0"/>
        <rFont val="Arial"/>
        <family val="2"/>
      </rPr>
      <t>0-2021</t>
    </r>
  </si>
  <si>
    <t>mis police identique(calibri) sur l'ensemble de l'étiquette milliers de livreurs</t>
  </si>
  <si>
    <t>le chiffre 15,85 milliers n'est pas de la même couleur que les points et la ligne</t>
  </si>
  <si>
    <t xml:space="preserve"> --&gt;  mettre le chiffre 15,85 milliers dans le même bleu que la courbe et l'étiquette milliers de livreurs</t>
  </si>
  <si>
    <t>Source : Agreste - SAA - FranceAgriMer</t>
  </si>
  <si>
    <t>Champ : OTEX  céréales, oléagineux, protéagineux</t>
  </si>
  <si>
    <t>Champ : OTEX céréales, oléagineux, protéagineux</t>
  </si>
  <si>
    <r>
      <t xml:space="preserve">Source : Agreste - RICA </t>
    </r>
    <r>
      <rPr>
        <sz val="10"/>
        <color rgb="FF0070C0"/>
        <rFont val="Arial"/>
        <family val="2"/>
      </rPr>
      <t>2021</t>
    </r>
    <r>
      <rPr>
        <sz val="10"/>
        <color rgb="FF000000"/>
        <rFont val="Arial"/>
        <family val="2"/>
        <charset val="1"/>
      </rPr>
      <t xml:space="preserve"> Pays de la Loire </t>
    </r>
  </si>
  <si>
    <t>attention à la PAO que les étiquettes ne coupent pas trop les mots</t>
  </si>
  <si>
    <r>
      <t>RCAI par UTA non salariée (k€/UTA</t>
    </r>
    <r>
      <rPr>
        <sz val="10"/>
        <color rgb="FF0070C0"/>
        <rFont val="Arial"/>
        <family val="2"/>
      </rPr>
      <t>NS</t>
    </r>
    <r>
      <rPr>
        <sz val="10"/>
        <rFont val="Arial"/>
        <family val="2"/>
        <charset val="1"/>
      </rPr>
      <t>)</t>
    </r>
  </si>
  <si>
    <t>Source : INSEE - Florès 2020</t>
  </si>
  <si>
    <t xml:space="preserve">Si cela reste lisible sur la PAO --&gt; on peut rester sur cette série. Sinon partir de 2015 ? </t>
  </si>
  <si>
    <r>
      <rPr>
        <sz val="11"/>
        <color rgb="FF0070C0"/>
        <rFont val="Arial"/>
        <family val="2"/>
      </rPr>
      <t xml:space="preserve">Tableau 3 </t>
    </r>
    <r>
      <rPr>
        <sz val="11"/>
        <rFont val="Arial"/>
        <family val="2"/>
        <charset val="1"/>
      </rPr>
      <t>:</t>
    </r>
    <r>
      <rPr>
        <b/>
        <sz val="11"/>
        <rFont val="Arial"/>
        <family val="2"/>
        <charset val="1"/>
      </rPr>
      <t xml:space="preserve"> les volailles sont les premiers destinataires (57 %) des aliments fabriqués</t>
    </r>
  </si>
  <si>
    <t>Source : Agreste - SAA rebasée 2021</t>
  </si>
  <si>
    <t>Source : Agreste SAA 2021 rebasée</t>
  </si>
  <si>
    <t>Source : Agreste - Comptes régionaux de l'agriculture et SAA 2021 rebasée</t>
  </si>
  <si>
    <t>J'ai restreint la série en començant en 2010. En plus, c'est cohérent avec les autres graphiques</t>
  </si>
  <si>
    <t>mise à jour Mai 2023</t>
  </si>
  <si>
    <t xml:space="preserve">Données Définitives 2021 SAA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</si>
</sst>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\ _€"/>
    <numFmt numFmtId="165" formatCode="0.0%"/>
    <numFmt numFmtId="166" formatCode="_-* #,##0.00_-;\-* #,##0.00_-;_-* \-??_-;_-@_-"/>
    <numFmt numFmtId="167" formatCode="_-* #,##0_-;\-* #,##0_-;_-* \-??_-;_-@_-"/>
    <numFmt numFmtId="168" formatCode="0\ %"/>
    <numFmt numFmtId="169" formatCode="0.000"/>
    <numFmt numFmtId="170" formatCode="#,##0.0"/>
    <numFmt numFmtId="171" formatCode="0.0"/>
    <numFmt numFmtId="172" formatCode="##0"/>
    <numFmt numFmtId="173" formatCode="0.00\ %"/>
  </numFmts>
  <fonts count="44">
    <font>
      <sz val="10"/>
      <name val="Arial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1"/>
      <family val="2"/>
      <charset val="1"/>
    </font>
    <font>
      <sz val="10"/>
      <name val="Arial"/>
      <family val="2"/>
      <charset val="1"/>
    </font>
    <font>
      <sz val="10"/>
      <name val="MS Sans Serif"/>
      <charset val="1"/>
    </font>
    <font>
      <b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i/>
      <sz val="10"/>
      <color rgb="FFFF0000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9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9"/>
      <name val="Arial"/>
      <family val="2"/>
      <charset val="1"/>
    </font>
    <font>
      <sz val="10"/>
      <name val="Arial Unicode MS"/>
      <charset val="1"/>
    </font>
    <font>
      <sz val="9"/>
      <color rgb="FFFF0000"/>
      <name val="Arial"/>
      <family val="2"/>
      <charset val="1"/>
    </font>
    <font>
      <sz val="10"/>
      <color rgb="FF2F5597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i/>
      <sz val="9.3000000000000007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8"/>
      <color rgb="FF000000"/>
      <name val="Arial"/>
      <family val="2"/>
      <charset val="1"/>
    </font>
    <font>
      <b/>
      <sz val="9"/>
      <name val="Arial Unicode MS"/>
      <charset val="1"/>
    </font>
    <font>
      <i/>
      <sz val="10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u/>
      <sz val="10"/>
      <name val="Arial"/>
      <family val="2"/>
      <charset val="1"/>
    </font>
    <font>
      <sz val="10"/>
      <color rgb="FF0000FF"/>
      <name val="Arial"/>
      <family val="2"/>
      <charset val="1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i/>
      <sz val="10"/>
      <color rgb="FF0070C0"/>
      <name val="Arial"/>
      <family val="2"/>
      <charset val="1"/>
    </font>
    <font>
      <sz val="9"/>
      <name val="Arial"/>
      <family val="2"/>
    </font>
    <font>
      <sz val="10"/>
      <color rgb="FFFF0000"/>
      <name val="Arial"/>
      <family val="2"/>
    </font>
    <font>
      <i/>
      <sz val="10"/>
      <color theme="4" tint="-0.249977111117893"/>
      <name val="Arial"/>
      <family val="2"/>
      <charset val="1"/>
    </font>
    <font>
      <b/>
      <sz val="11"/>
      <color theme="1"/>
      <name val="Calibri"/>
      <family val="2"/>
      <scheme val="minor"/>
    </font>
    <font>
      <i/>
      <sz val="10"/>
      <color rgb="FFFF000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  <charset val="1"/>
    </font>
    <font>
      <sz val="10"/>
      <color rgb="FF0070C0"/>
      <name val="Arial"/>
      <family val="2"/>
      <charset val="1"/>
    </font>
    <font>
      <sz val="11"/>
      <color rgb="FF0070C0"/>
      <name val="Arial"/>
      <family val="2"/>
    </font>
    <font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B2B2B2"/>
        <bgColor rgb="FFB3B3B3"/>
      </patternFill>
    </fill>
    <fill>
      <patternFill patternType="solid">
        <fgColor rgb="FFFFFF00"/>
        <bgColor rgb="FFFFD966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B3B3B3"/>
      </patternFill>
    </fill>
    <fill>
      <patternFill patternType="solid">
        <fgColor rgb="FFFBE5D6"/>
        <bgColor rgb="FFFFE4BC"/>
      </patternFill>
    </fill>
    <fill>
      <patternFill patternType="solid">
        <fgColor rgb="FFBDD7EE"/>
        <bgColor rgb="FFCCCCFF"/>
      </patternFill>
    </fill>
    <fill>
      <patternFill patternType="solid">
        <fgColor rgb="FFDEEBF7"/>
        <bgColor rgb="FFD9D9D9"/>
      </patternFill>
    </fill>
    <fill>
      <patternFill patternType="solid">
        <fgColor rgb="FF00A933"/>
        <bgColor rgb="FF008000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FFD966"/>
      </patternFill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4B183"/>
        <b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rgb="FFFFCC99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9DC3E6"/>
      </bottom>
      <diagonal/>
    </border>
    <border>
      <left/>
      <right/>
      <top style="thin">
        <color rgb="FF9DC3E6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99CC00"/>
      </left>
      <right style="thin">
        <color rgb="FF99CC00"/>
      </right>
      <top/>
      <bottom/>
      <diagonal/>
    </border>
    <border>
      <left style="thin">
        <color rgb="FF99CC00"/>
      </left>
      <right style="medium">
        <color rgb="FF99CC00"/>
      </right>
      <top/>
      <bottom/>
      <diagonal/>
    </border>
    <border>
      <left style="thin">
        <color rgb="FF99CC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6" fontId="30" fillId="0" borderId="0" applyBorder="0" applyProtection="0"/>
    <xf numFmtId="168" fontId="30" fillId="0" borderId="0" applyBorder="0" applyProtection="0"/>
    <xf numFmtId="0" fontId="1" fillId="0" borderId="1"/>
    <xf numFmtId="0" fontId="2" fillId="2" borderId="1"/>
    <xf numFmtId="0" fontId="3" fillId="0" borderId="0"/>
    <xf numFmtId="0" fontId="3" fillId="0" borderId="0"/>
    <xf numFmtId="0" fontId="3" fillId="0" borderId="0"/>
    <xf numFmtId="0" fontId="4" fillId="0" borderId="0"/>
  </cellStyleXfs>
  <cellXfs count="320">
    <xf numFmtId="0" fontId="0" fillId="0" borderId="0" xfId="0"/>
    <xf numFmtId="0" fontId="0" fillId="0" borderId="0" xfId="0"/>
    <xf numFmtId="0" fontId="5" fillId="0" borderId="0" xfId="0" applyFont="1" applyAlignment="1" applyProtection="1"/>
    <xf numFmtId="0" fontId="0" fillId="0" borderId="0" xfId="0" applyAlignment="1" applyProtection="1"/>
    <xf numFmtId="0" fontId="6" fillId="3" borderId="0" xfId="0" applyFont="1" applyFill="1" applyAlignment="1" applyProtection="1"/>
    <xf numFmtId="0" fontId="3" fillId="0" borderId="0" xfId="0" applyFont="1" applyAlignment="1" applyProtection="1"/>
    <xf numFmtId="164" fontId="8" fillId="0" borderId="0" xfId="0" applyNumberFormat="1" applyFont="1" applyAlignment="1" applyProtection="1"/>
    <xf numFmtId="0" fontId="8" fillId="0" borderId="0" xfId="0" applyFont="1" applyAlignment="1" applyProtection="1"/>
    <xf numFmtId="0" fontId="0" fillId="0" borderId="0" xfId="0" applyFont="1" applyAlignment="1" applyProtection="1"/>
    <xf numFmtId="164" fontId="0" fillId="0" borderId="0" xfId="0" applyNumberFormat="1" applyAlignment="1" applyProtection="1"/>
    <xf numFmtId="165" fontId="9" fillId="0" borderId="0" xfId="0" applyNumberFormat="1" applyFont="1" applyAlignment="1" applyProtection="1"/>
    <xf numFmtId="165" fontId="0" fillId="0" borderId="0" xfId="0" applyNumberFormat="1" applyAlignment="1" applyProtection="1"/>
    <xf numFmtId="3" fontId="0" fillId="0" borderId="0" xfId="0" applyNumberFormat="1" applyAlignment="1" applyProtection="1"/>
    <xf numFmtId="0" fontId="10" fillId="0" borderId="0" xfId="0" applyFont="1" applyAlignment="1" applyProtection="1"/>
    <xf numFmtId="0" fontId="0" fillId="0" borderId="0" xfId="0" applyAlignment="1" applyProtection="1">
      <alignment wrapText="1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left" vertical="top"/>
    </xf>
    <xf numFmtId="0" fontId="13" fillId="0" borderId="0" xfId="0" applyFont="1" applyBorder="1" applyAlignment="1" applyProtection="1"/>
    <xf numFmtId="1" fontId="12" fillId="0" borderId="0" xfId="0" applyNumberFormat="1" applyFont="1" applyBorder="1" applyAlignment="1" applyProtection="1">
      <alignment horizontal="right" vertical="top"/>
    </xf>
    <xf numFmtId="1" fontId="12" fillId="0" borderId="0" xfId="0" applyNumberFormat="1" applyFont="1" applyBorder="1" applyAlignment="1" applyProtection="1"/>
    <xf numFmtId="165" fontId="12" fillId="0" borderId="0" xfId="0" applyNumberFormat="1" applyFont="1" applyBorder="1" applyAlignment="1" applyProtection="1"/>
    <xf numFmtId="0" fontId="3" fillId="4" borderId="0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/>
    <xf numFmtId="0" fontId="14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 wrapText="1"/>
    </xf>
    <xf numFmtId="0" fontId="14" fillId="5" borderId="0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center" vertical="center" wrapText="1"/>
    </xf>
    <xf numFmtId="165" fontId="12" fillId="0" borderId="0" xfId="0" applyNumberFormat="1" applyFont="1" applyBorder="1" applyAlignment="1" applyProtection="1">
      <alignment wrapText="1"/>
    </xf>
    <xf numFmtId="0" fontId="12" fillId="6" borderId="0" xfId="0" applyFont="1" applyFill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7" fillId="5" borderId="1" xfId="0" applyFont="1" applyFill="1" applyBorder="1" applyAlignment="1" applyProtection="1">
      <alignment horizontal="left" vertical="top"/>
    </xf>
    <xf numFmtId="3" fontId="12" fillId="0" borderId="0" xfId="0" applyNumberFormat="1" applyFont="1" applyBorder="1" applyAlignment="1" applyProtection="1">
      <alignment horizontal="right" vertical="top"/>
    </xf>
    <xf numFmtId="3" fontId="12" fillId="0" borderId="0" xfId="0" applyNumberFormat="1" applyFont="1" applyBorder="1" applyAlignment="1" applyProtection="1"/>
    <xf numFmtId="0" fontId="7" fillId="4" borderId="2" xfId="0" applyFont="1" applyFill="1" applyBorder="1" applyAlignment="1" applyProtection="1">
      <alignment horizontal="left" vertical="top"/>
    </xf>
    <xf numFmtId="0" fontId="12" fillId="3" borderId="0" xfId="0" applyFont="1" applyFill="1" applyBorder="1" applyAlignment="1" applyProtection="1"/>
    <xf numFmtId="2" fontId="12" fillId="0" borderId="0" xfId="0" applyNumberFormat="1" applyFont="1" applyBorder="1" applyAlignment="1" applyProtection="1"/>
    <xf numFmtId="0" fontId="6" fillId="0" borderId="0" xfId="0" applyFont="1" applyAlignment="1" applyProtection="1">
      <alignment horizontal="left" vertical="center" readingOrder="1"/>
    </xf>
    <xf numFmtId="0" fontId="1" fillId="0" borderId="1" xfId="3" applyFont="1" applyAlignment="1" applyProtection="1"/>
    <xf numFmtId="0" fontId="2" fillId="2" borderId="1" xfId="4" applyFont="1" applyAlignment="1" applyProtection="1"/>
    <xf numFmtId="0" fontId="12" fillId="0" borderId="0" xfId="0" applyFont="1" applyAlignment="1" applyProtection="1"/>
    <xf numFmtId="0" fontId="13" fillId="0" borderId="0" xfId="0" applyFont="1" applyAlignment="1" applyProtection="1"/>
    <xf numFmtId="0" fontId="14" fillId="0" borderId="0" xfId="0" applyFont="1" applyAlignment="1" applyProtection="1"/>
    <xf numFmtId="0" fontId="14" fillId="4" borderId="1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horizontal="left" vertical="center"/>
    </xf>
    <xf numFmtId="0" fontId="12" fillId="5" borderId="1" xfId="0" applyFont="1" applyFill="1" applyBorder="1" applyAlignment="1" applyProtection="1">
      <alignment horizontal="center"/>
    </xf>
    <xf numFmtId="0" fontId="14" fillId="4" borderId="2" xfId="0" applyFont="1" applyFill="1" applyBorder="1" applyAlignment="1" applyProtection="1">
      <alignment horizontal="left" vertical="top"/>
    </xf>
    <xf numFmtId="0" fontId="14" fillId="5" borderId="2" xfId="0" applyFont="1" applyFill="1" applyBorder="1" applyAlignment="1" applyProtection="1">
      <alignment horizontal="left" vertical="top"/>
    </xf>
    <xf numFmtId="0" fontId="14" fillId="4" borderId="1" xfId="0" applyFont="1" applyFill="1" applyBorder="1" applyAlignment="1" applyProtection="1">
      <alignment horizontal="left" vertical="top"/>
    </xf>
    <xf numFmtId="3" fontId="16" fillId="0" borderId="0" xfId="0" applyNumberFormat="1" applyFont="1" applyAlignment="1" applyProtection="1"/>
    <xf numFmtId="0" fontId="10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2" fillId="3" borderId="0" xfId="0" applyFont="1" applyFill="1" applyAlignment="1" applyProtection="1"/>
    <xf numFmtId="0" fontId="12" fillId="7" borderId="0" xfId="0" applyFont="1" applyFill="1" applyAlignment="1" applyProtection="1"/>
    <xf numFmtId="0" fontId="12" fillId="0" borderId="0" xfId="0" applyFont="1" applyAlignment="1" applyProtection="1">
      <alignment wrapText="1"/>
    </xf>
    <xf numFmtId="0" fontId="3" fillId="0" borderId="0" xfId="6" applyAlignment="1" applyProtection="1"/>
    <xf numFmtId="0" fontId="17" fillId="0" borderId="0" xfId="0" applyFont="1" applyAlignment="1" applyProtection="1"/>
    <xf numFmtId="14" fontId="3" fillId="0" borderId="0" xfId="0" applyNumberFormat="1" applyFont="1" applyAlignment="1" applyProtection="1"/>
    <xf numFmtId="14" fontId="0" fillId="0" borderId="0" xfId="0" applyNumberFormat="1" applyAlignment="1" applyProtection="1"/>
    <xf numFmtId="0" fontId="7" fillId="0" borderId="0" xfId="0" applyFont="1" applyAlignment="1" applyProtection="1"/>
    <xf numFmtId="0" fontId="18" fillId="8" borderId="3" xfId="0" applyFont="1" applyFill="1" applyBorder="1" applyAlignment="1" applyProtection="1"/>
    <xf numFmtId="0" fontId="0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8" fillId="8" borderId="3" xfId="0" applyFont="1" applyFill="1" applyBorder="1" applyAlignment="1" applyProtection="1"/>
    <xf numFmtId="0" fontId="8" fillId="0" borderId="0" xfId="0" applyFont="1" applyAlignment="1" applyProtection="1">
      <alignment horizontal="left" indent="1"/>
    </xf>
    <xf numFmtId="0" fontId="0" fillId="0" borderId="0" xfId="0" applyFont="1" applyAlignment="1" applyProtection="1">
      <alignment horizontal="left" indent="2"/>
    </xf>
    <xf numFmtId="0" fontId="0" fillId="0" borderId="0" xfId="0" applyAlignment="1" applyProtection="1"/>
    <xf numFmtId="0" fontId="8" fillId="8" borderId="4" xfId="0" applyFont="1" applyFill="1" applyBorder="1" applyAlignment="1" applyProtection="1">
      <alignment horizontal="left"/>
    </xf>
    <xf numFmtId="0" fontId="8" fillId="8" borderId="4" xfId="0" applyFont="1" applyFill="1" applyBorder="1" applyAlignment="1" applyProtection="1"/>
    <xf numFmtId="3" fontId="3" fillId="0" borderId="0" xfId="0" applyNumberFormat="1" applyFont="1" applyAlignment="1" applyProtection="1"/>
    <xf numFmtId="167" fontId="0" fillId="0" borderId="0" xfId="1" applyNumberFormat="1" applyFont="1" applyBorder="1" applyAlignment="1" applyProtection="1"/>
    <xf numFmtId="0" fontId="0" fillId="9" borderId="0" xfId="0" applyFill="1" applyAlignment="1" applyProtection="1"/>
    <xf numFmtId="0" fontId="1" fillId="0" borderId="0" xfId="0" applyFont="1" applyAlignment="1" applyProtection="1">
      <alignment horizontal="left" vertical="center" readingOrder="1"/>
    </xf>
    <xf numFmtId="0" fontId="20" fillId="0" borderId="0" xfId="0" applyFont="1" applyAlignment="1" applyProtection="1">
      <alignment horizontal="left" vertical="center" readingOrder="1"/>
    </xf>
    <xf numFmtId="0" fontId="21" fillId="0" borderId="0" xfId="0" applyFont="1" applyAlignment="1" applyProtection="1"/>
    <xf numFmtId="0" fontId="7" fillId="11" borderId="6" xfId="0" applyFont="1" applyFill="1" applyBorder="1" applyAlignment="1" applyProtection="1">
      <alignment horizontal="center"/>
    </xf>
    <xf numFmtId="0" fontId="7" fillId="10" borderId="7" xfId="0" applyFont="1" applyFill="1" applyBorder="1" applyAlignment="1" applyProtection="1">
      <alignment horizontal="center"/>
    </xf>
    <xf numFmtId="0" fontId="7" fillId="10" borderId="1" xfId="0" applyFont="1" applyFill="1" applyBorder="1" applyAlignment="1" applyProtection="1">
      <alignment horizontal="center"/>
    </xf>
    <xf numFmtId="0" fontId="0" fillId="10" borderId="8" xfId="0" applyFont="1" applyFill="1" applyBorder="1" applyAlignment="1" applyProtection="1">
      <alignment horizontal="center"/>
    </xf>
    <xf numFmtId="0" fontId="7" fillId="11" borderId="9" xfId="0" applyFont="1" applyFill="1" applyBorder="1" applyAlignment="1" applyProtection="1">
      <alignment horizontal="center"/>
    </xf>
    <xf numFmtId="0" fontId="7" fillId="10" borderId="10" xfId="0" applyFont="1" applyFill="1" applyBorder="1" applyAlignment="1" applyProtection="1">
      <alignment horizontal="center"/>
    </xf>
    <xf numFmtId="0" fontId="7" fillId="10" borderId="2" xfId="0" applyFont="1" applyFill="1" applyBorder="1" applyAlignment="1" applyProtection="1">
      <alignment horizontal="center"/>
    </xf>
    <xf numFmtId="0" fontId="0" fillId="10" borderId="11" xfId="0" applyFont="1" applyFill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 vertical="center"/>
    </xf>
    <xf numFmtId="3" fontId="0" fillId="0" borderId="7" xfId="0" applyNumberFormat="1" applyBorder="1" applyAlignment="1" applyProtection="1"/>
    <xf numFmtId="0" fontId="0" fillId="0" borderId="1" xfId="0" applyBorder="1" applyAlignment="1" applyProtection="1"/>
    <xf numFmtId="3" fontId="0" fillId="0" borderId="1" xfId="0" applyNumberFormat="1" applyBorder="1" applyAlignment="1" applyProtection="1"/>
    <xf numFmtId="3" fontId="7" fillId="0" borderId="1" xfId="0" applyNumberFormat="1" applyFont="1" applyBorder="1" applyAlignment="1" applyProtection="1"/>
    <xf numFmtId="168" fontId="7" fillId="4" borderId="8" xfId="0" applyNumberFormat="1" applyFont="1" applyFill="1" applyBorder="1" applyAlignment="1" applyProtection="1"/>
    <xf numFmtId="168" fontId="7" fillId="4" borderId="8" xfId="0" applyNumberFormat="1" applyFont="1" applyFill="1" applyBorder="1" applyAlignment="1" applyProtection="1"/>
    <xf numFmtId="0" fontId="7" fillId="12" borderId="12" xfId="0" applyFont="1" applyFill="1" applyBorder="1" applyAlignment="1" applyProtection="1">
      <alignment horizontal="center" vertical="center"/>
    </xf>
    <xf numFmtId="3" fontId="0" fillId="12" borderId="7" xfId="0" applyNumberFormat="1" applyFill="1" applyBorder="1" applyAlignment="1" applyProtection="1"/>
    <xf numFmtId="0" fontId="0" fillId="12" borderId="1" xfId="0" applyFill="1" applyBorder="1" applyAlignment="1" applyProtection="1"/>
    <xf numFmtId="3" fontId="0" fillId="12" borderId="1" xfId="0" applyNumberFormat="1" applyFill="1" applyBorder="1" applyAlignment="1" applyProtection="1"/>
    <xf numFmtId="3" fontId="7" fillId="12" borderId="1" xfId="0" applyNumberFormat="1" applyFont="1" applyFill="1" applyBorder="1" applyAlignment="1" applyProtection="1"/>
    <xf numFmtId="168" fontId="7" fillId="12" borderId="8" xfId="0" applyNumberFormat="1" applyFont="1" applyFill="1" applyBorder="1" applyAlignment="1" applyProtection="1"/>
    <xf numFmtId="168" fontId="7" fillId="12" borderId="8" xfId="0" applyNumberFormat="1" applyFont="1" applyFill="1" applyBorder="1" applyAlignment="1" applyProtection="1"/>
    <xf numFmtId="0" fontId="7" fillId="0" borderId="14" xfId="0" applyFont="1" applyBorder="1" applyAlignment="1" applyProtection="1">
      <alignment horizontal="center" vertical="center"/>
    </xf>
    <xf numFmtId="3" fontId="0" fillId="0" borderId="15" xfId="0" applyNumberFormat="1" applyBorder="1" applyAlignment="1" applyProtection="1"/>
    <xf numFmtId="0" fontId="0" fillId="0" borderId="16" xfId="0" applyBorder="1" applyAlignment="1" applyProtection="1"/>
    <xf numFmtId="3" fontId="0" fillId="0" borderId="16" xfId="0" applyNumberFormat="1" applyBorder="1" applyAlignment="1" applyProtection="1"/>
    <xf numFmtId="3" fontId="7" fillId="4" borderId="16" xfId="0" applyNumberFormat="1" applyFont="1" applyFill="1" applyBorder="1" applyAlignment="1" applyProtection="1"/>
    <xf numFmtId="168" fontId="7" fillId="4" borderId="17" xfId="0" applyNumberFormat="1" applyFont="1" applyFill="1" applyBorder="1" applyAlignment="1" applyProtection="1"/>
    <xf numFmtId="168" fontId="7" fillId="4" borderId="17" xfId="0" applyNumberFormat="1" applyFont="1" applyFill="1" applyBorder="1" applyAlignment="1" applyProtection="1"/>
    <xf numFmtId="0" fontId="7" fillId="0" borderId="0" xfId="0" applyFont="1" applyBorder="1" applyAlignment="1" applyProtection="1">
      <alignment horizontal="left"/>
    </xf>
    <xf numFmtId="168" fontId="0" fillId="0" borderId="0" xfId="0" applyNumberFormat="1" applyAlignment="1" applyProtection="1"/>
    <xf numFmtId="0" fontId="0" fillId="3" borderId="0" xfId="0" applyFont="1" applyFill="1" applyAlignment="1" applyProtection="1"/>
    <xf numFmtId="0" fontId="6" fillId="0" borderId="0" xfId="0" applyFont="1" applyAlignment="1" applyProtection="1">
      <alignment horizontal="left"/>
    </xf>
    <xf numFmtId="0" fontId="3" fillId="4" borderId="18" xfId="0" applyFont="1" applyFill="1" applyBorder="1" applyAlignment="1" applyProtection="1">
      <alignment horizontal="left" vertical="center"/>
    </xf>
    <xf numFmtId="3" fontId="3" fillId="10" borderId="19" xfId="0" applyNumberFormat="1" applyFont="1" applyFill="1" applyBorder="1" applyAlignment="1" applyProtection="1"/>
    <xf numFmtId="3" fontId="3" fillId="13" borderId="19" xfId="0" applyNumberFormat="1" applyFont="1" applyFill="1" applyBorder="1" applyAlignment="1" applyProtection="1"/>
    <xf numFmtId="3" fontId="3" fillId="13" borderId="20" xfId="0" applyNumberFormat="1" applyFont="1" applyFill="1" applyBorder="1" applyAlignment="1" applyProtection="1"/>
    <xf numFmtId="3" fontId="3" fillId="10" borderId="19" xfId="0" applyNumberFormat="1" applyFont="1" applyFill="1" applyBorder="1" applyAlignment="1" applyProtection="1">
      <alignment horizontal="right"/>
    </xf>
    <xf numFmtId="0" fontId="7" fillId="4" borderId="13" xfId="0" applyFont="1" applyFill="1" applyBorder="1" applyAlignment="1" applyProtection="1">
      <alignment horizontal="left" vertical="center"/>
    </xf>
    <xf numFmtId="0" fontId="7" fillId="0" borderId="13" xfId="0" applyFont="1" applyBorder="1" applyAlignment="1" applyProtection="1"/>
    <xf numFmtId="0" fontId="7" fillId="4" borderId="0" xfId="0" applyFont="1" applyFill="1" applyBorder="1" applyAlignment="1" applyProtection="1">
      <alignment horizontal="left" vertical="center"/>
    </xf>
    <xf numFmtId="3" fontId="3" fillId="10" borderId="21" xfId="0" applyNumberFormat="1" applyFont="1" applyFill="1" applyBorder="1" applyAlignment="1" applyProtection="1"/>
    <xf numFmtId="3" fontId="3" fillId="13" borderId="0" xfId="0" applyNumberFormat="1" applyFont="1" applyFill="1" applyBorder="1" applyAlignment="1" applyProtection="1"/>
    <xf numFmtId="3" fontId="3" fillId="10" borderId="0" xfId="0" applyNumberFormat="1" applyFont="1" applyFill="1" applyBorder="1" applyAlignment="1" applyProtection="1"/>
    <xf numFmtId="0" fontId="3" fillId="3" borderId="0" xfId="0" applyFont="1" applyFill="1" applyAlignment="1" applyProtection="1"/>
    <xf numFmtId="165" fontId="9" fillId="0" borderId="0" xfId="0" applyNumberFormat="1" applyFont="1" applyBorder="1" applyAlignment="1" applyProtection="1"/>
    <xf numFmtId="0" fontId="12" fillId="0" borderId="0" xfId="0" applyFont="1" applyAlignment="1" applyProtection="1"/>
    <xf numFmtId="17" fontId="14" fillId="0" borderId="1" xfId="0" applyNumberFormat="1" applyFont="1" applyBorder="1" applyAlignment="1" applyProtection="1">
      <alignment horizontal="left" vertical="center"/>
    </xf>
    <xf numFmtId="17" fontId="14" fillId="0" borderId="1" xfId="0" applyNumberFormat="1" applyFont="1" applyBorder="1" applyAlignment="1" applyProtection="1">
      <alignment horizontal="left" vertical="center"/>
    </xf>
    <xf numFmtId="0" fontId="12" fillId="0" borderId="18" xfId="0" applyFont="1" applyBorder="1" applyAlignment="1" applyProtection="1"/>
    <xf numFmtId="2" fontId="12" fillId="0" borderId="0" xfId="0" applyNumberFormat="1" applyFont="1" applyAlignment="1" applyProtection="1"/>
    <xf numFmtId="0" fontId="3" fillId="0" borderId="0" xfId="5" applyAlignment="1" applyProtection="1"/>
    <xf numFmtId="4" fontId="22" fillId="0" borderId="0" xfId="0" applyNumberFormat="1" applyFont="1" applyAlignment="1" applyProtection="1">
      <protection locked="0"/>
    </xf>
    <xf numFmtId="2" fontId="23" fillId="0" borderId="0" xfId="0" applyNumberFormat="1" applyFont="1" applyBorder="1" applyAlignment="1" applyProtection="1"/>
    <xf numFmtId="0" fontId="12" fillId="0" borderId="18" xfId="0" applyFont="1" applyBorder="1" applyAlignment="1" applyProtection="1">
      <alignment horizontal="left"/>
    </xf>
    <xf numFmtId="0" fontId="6" fillId="0" borderId="0" xfId="5" applyFont="1" applyAlignment="1" applyProtection="1"/>
    <xf numFmtId="4" fontId="24" fillId="0" borderId="0" xfId="0" applyNumberFormat="1" applyFont="1" applyAlignment="1" applyProtection="1">
      <protection locked="0"/>
    </xf>
    <xf numFmtId="169" fontId="12" fillId="0" borderId="0" xfId="0" applyNumberFormat="1" applyFont="1" applyAlignment="1" applyProtection="1"/>
    <xf numFmtId="170" fontId="12" fillId="0" borderId="0" xfId="0" applyNumberFormat="1" applyFont="1" applyAlignment="1" applyProtection="1"/>
    <xf numFmtId="0" fontId="14" fillId="0" borderId="2" xfId="0" applyFont="1" applyBorder="1" applyAlignment="1" applyProtection="1">
      <alignment horizontal="left" vertical="center"/>
    </xf>
    <xf numFmtId="0" fontId="14" fillId="0" borderId="22" xfId="0" applyFont="1" applyBorder="1" applyAlignment="1" applyProtection="1">
      <alignment horizontal="left" vertical="top"/>
    </xf>
    <xf numFmtId="4" fontId="15" fillId="4" borderId="1" xfId="0" applyNumberFormat="1" applyFont="1" applyFill="1" applyBorder="1" applyAlignment="1" applyProtection="1">
      <alignment horizontal="right" vertical="top"/>
    </xf>
    <xf numFmtId="4" fontId="12" fillId="0" borderId="1" xfId="0" applyNumberFormat="1" applyFont="1" applyBorder="1" applyAlignment="1" applyProtection="1">
      <alignment horizontal="right" vertical="top"/>
    </xf>
    <xf numFmtId="0" fontId="25" fillId="5" borderId="22" xfId="0" applyFont="1" applyFill="1" applyBorder="1" applyAlignment="1" applyProtection="1">
      <alignment horizontal="left" vertical="top"/>
    </xf>
    <xf numFmtId="171" fontId="12" fillId="0" borderId="1" xfId="0" applyNumberFormat="1" applyFont="1" applyBorder="1" applyAlignment="1" applyProtection="1">
      <alignment horizontal="right" vertical="center"/>
    </xf>
    <xf numFmtId="170" fontId="12" fillId="0" borderId="1" xfId="0" applyNumberFormat="1" applyFont="1" applyBorder="1" applyAlignment="1" applyProtection="1">
      <alignment horizontal="right" vertical="top"/>
    </xf>
    <xf numFmtId="170" fontId="12" fillId="0" borderId="0" xfId="0" applyNumberFormat="1" applyFont="1" applyBorder="1" applyAlignment="1" applyProtection="1"/>
    <xf numFmtId="0" fontId="14" fillId="0" borderId="22" xfId="0" applyFont="1" applyBorder="1" applyAlignment="1" applyProtection="1">
      <alignment horizontal="left" vertical="center"/>
    </xf>
    <xf numFmtId="170" fontId="14" fillId="0" borderId="1" xfId="0" applyNumberFormat="1" applyFont="1" applyBorder="1" applyAlignment="1" applyProtection="1">
      <alignment horizontal="left" vertical="center"/>
    </xf>
    <xf numFmtId="0" fontId="12" fillId="0" borderId="22" xfId="0" applyFont="1" applyBorder="1" applyAlignment="1" applyProtection="1">
      <alignment horizontal="left" vertical="top"/>
    </xf>
    <xf numFmtId="170" fontId="12" fillId="4" borderId="1" xfId="0" applyNumberFormat="1" applyFont="1" applyFill="1" applyBorder="1" applyAlignment="1" applyProtection="1">
      <alignment horizontal="right" vertical="top"/>
    </xf>
    <xf numFmtId="170" fontId="14" fillId="0" borderId="1" xfId="0" applyNumberFormat="1" applyFont="1" applyBorder="1" applyAlignment="1" applyProtection="1">
      <alignment horizontal="right" vertical="center"/>
    </xf>
    <xf numFmtId="0" fontId="14" fillId="0" borderId="1" xfId="0" applyFont="1" applyBorder="1" applyAlignment="1" applyProtection="1">
      <alignment horizontal="left" vertical="center"/>
    </xf>
    <xf numFmtId="0" fontId="14" fillId="5" borderId="22" xfId="0" applyFont="1" applyFill="1" applyBorder="1" applyAlignment="1" applyProtection="1">
      <alignment horizontal="left" vertical="top"/>
    </xf>
    <xf numFmtId="0" fontId="14" fillId="4" borderId="23" xfId="0" applyFont="1" applyFill="1" applyBorder="1" applyAlignment="1" applyProtection="1">
      <alignment horizontal="left" vertical="center"/>
    </xf>
    <xf numFmtId="1" fontId="12" fillId="0" borderId="0" xfId="0" applyNumberFormat="1" applyFont="1" applyAlignment="1" applyProtection="1"/>
    <xf numFmtId="0" fontId="12" fillId="0" borderId="24" xfId="0" applyFont="1" applyBorder="1" applyAlignment="1" applyProtection="1"/>
    <xf numFmtId="0" fontId="12" fillId="0" borderId="25" xfId="0" applyFont="1" applyBorder="1" applyAlignment="1" applyProtection="1">
      <alignment horizontal="left" vertical="top"/>
    </xf>
    <xf numFmtId="0" fontId="12" fillId="0" borderId="18" xfId="0" applyFont="1" applyBorder="1" applyAlignment="1" applyProtection="1"/>
    <xf numFmtId="0" fontId="11" fillId="4" borderId="0" xfId="0" applyFont="1" applyFill="1" applyAlignment="1" applyProtection="1"/>
    <xf numFmtId="0" fontId="12" fillId="4" borderId="0" xfId="0" applyFont="1" applyFill="1" applyAlignment="1" applyProtection="1"/>
    <xf numFmtId="0" fontId="3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 wrapText="1"/>
    </xf>
    <xf numFmtId="0" fontId="7" fillId="0" borderId="26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left" vertical="top"/>
    </xf>
    <xf numFmtId="0" fontId="7" fillId="0" borderId="1" xfId="0" applyFont="1" applyBorder="1" applyAlignment="1" applyProtection="1"/>
    <xf numFmtId="0" fontId="12" fillId="0" borderId="26" xfId="0" applyFont="1" applyBorder="1" applyAlignment="1" applyProtection="1">
      <alignment horizontal="left" vertical="top"/>
    </xf>
    <xf numFmtId="0" fontId="3" fillId="0" borderId="1" xfId="0" applyFont="1" applyBorder="1" applyAlignment="1" applyProtection="1"/>
    <xf numFmtId="0" fontId="7" fillId="0" borderId="22" xfId="0" applyFont="1" applyBorder="1" applyAlignment="1" applyProtection="1">
      <alignment horizontal="left" vertical="top"/>
    </xf>
    <xf numFmtId="0" fontId="7" fillId="0" borderId="26" xfId="0" applyFont="1" applyBorder="1" applyAlignment="1" applyProtection="1">
      <alignment horizontal="left" vertical="top"/>
    </xf>
    <xf numFmtId="170" fontId="3" fillId="0" borderId="0" xfId="0" applyNumberFormat="1" applyFont="1" applyAlignment="1" applyProtection="1"/>
    <xf numFmtId="0" fontId="7" fillId="0" borderId="1" xfId="0" applyFont="1" applyBorder="1" applyAlignment="1" applyProtection="1">
      <alignment horizontal="left" vertical="center"/>
    </xf>
    <xf numFmtId="170" fontId="3" fillId="0" borderId="0" xfId="0" applyNumberFormat="1" applyFont="1" applyBorder="1" applyAlignment="1" applyProtection="1">
      <alignment horizontal="right" vertical="top"/>
    </xf>
    <xf numFmtId="168" fontId="3" fillId="0" borderId="0" xfId="0" applyNumberFormat="1" applyFont="1" applyAlignment="1" applyProtection="1"/>
    <xf numFmtId="170" fontId="3" fillId="0" borderId="0" xfId="0" applyNumberFormat="1" applyFont="1" applyBorder="1" applyAlignment="1" applyProtection="1"/>
    <xf numFmtId="0" fontId="12" fillId="0" borderId="0" xfId="0" applyFont="1" applyBorder="1" applyAlignment="1" applyProtection="1"/>
    <xf numFmtId="0" fontId="7" fillId="0" borderId="0" xfId="0" applyFont="1" applyBorder="1" applyAlignment="1" applyProtection="1">
      <alignment horizontal="left" vertical="top"/>
    </xf>
    <xf numFmtId="170" fontId="7" fillId="0" borderId="0" xfId="0" applyNumberFormat="1" applyFont="1" applyBorder="1" applyAlignment="1" applyProtection="1">
      <alignment horizontal="right" vertical="top"/>
    </xf>
    <xf numFmtId="0" fontId="0" fillId="0" borderId="0" xfId="0" applyAlignment="1" applyProtection="1"/>
    <xf numFmtId="0" fontId="10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" fillId="2" borderId="1" xfId="4" applyFont="1" applyAlignment="1" applyProtection="1">
      <alignment horizontal="center"/>
    </xf>
    <xf numFmtId="0" fontId="3" fillId="0" borderId="2" xfId="0" applyFont="1" applyBorder="1" applyAlignment="1" applyProtection="1">
      <alignment horizontal="left" vertical="top"/>
    </xf>
    <xf numFmtId="1" fontId="1" fillId="0" borderId="1" xfId="3" applyNumberFormat="1" applyAlignment="1" applyProtection="1"/>
    <xf numFmtId="0" fontId="3" fillId="0" borderId="18" xfId="0" applyFont="1" applyBorder="1" applyAlignment="1" applyProtection="1">
      <alignment horizontal="left" vertical="top"/>
    </xf>
    <xf numFmtId="3" fontId="3" fillId="0" borderId="18" xfId="0" applyNumberFormat="1" applyFont="1" applyBorder="1" applyAlignment="1" applyProtection="1">
      <alignment horizontal="right" vertical="top"/>
    </xf>
    <xf numFmtId="172" fontId="3" fillId="0" borderId="18" xfId="0" applyNumberFormat="1" applyFont="1" applyBorder="1" applyAlignment="1" applyProtection="1">
      <alignment horizontal="right" vertical="top"/>
    </xf>
    <xf numFmtId="0" fontId="3" fillId="0" borderId="2" xfId="0" applyFont="1" applyBorder="1" applyAlignment="1" applyProtection="1"/>
    <xf numFmtId="171" fontId="3" fillId="0" borderId="2" xfId="0" applyNumberFormat="1" applyFont="1" applyBorder="1" applyAlignment="1" applyProtection="1"/>
    <xf numFmtId="0" fontId="3" fillId="0" borderId="13" xfId="0" applyFont="1" applyBorder="1" applyAlignment="1" applyProtection="1"/>
    <xf numFmtId="2" fontId="3" fillId="0" borderId="13" xfId="0" applyNumberFormat="1" applyFont="1" applyBorder="1" applyAlignment="1" applyProtection="1"/>
    <xf numFmtId="0" fontId="3" fillId="0" borderId="18" xfId="0" applyFont="1" applyBorder="1" applyAlignment="1" applyProtection="1"/>
    <xf numFmtId="0" fontId="0" fillId="11" borderId="0" xfId="0" applyFill="1" applyAlignment="1" applyProtection="1"/>
    <xf numFmtId="171" fontId="3" fillId="0" borderId="18" xfId="0" applyNumberFormat="1" applyFont="1" applyBorder="1" applyAlignment="1" applyProtection="1"/>
    <xf numFmtId="3" fontId="3" fillId="0" borderId="18" xfId="0" applyNumberFormat="1" applyFont="1" applyBorder="1" applyAlignment="1" applyProtection="1"/>
    <xf numFmtId="0" fontId="3" fillId="0" borderId="13" xfId="0" applyFont="1" applyBorder="1" applyAlignment="1" applyProtection="1">
      <alignment horizontal="left" vertical="top"/>
    </xf>
    <xf numFmtId="3" fontId="3" fillId="0" borderId="13" xfId="0" applyNumberFormat="1" applyFont="1" applyBorder="1" applyAlignment="1" applyProtection="1">
      <alignment horizontal="right" vertical="top"/>
    </xf>
    <xf numFmtId="171" fontId="0" fillId="0" borderId="18" xfId="0" applyNumberFormat="1" applyBorder="1" applyAlignment="1" applyProtection="1"/>
    <xf numFmtId="0" fontId="3" fillId="0" borderId="27" xfId="0" applyFont="1" applyBorder="1" applyAlignment="1" applyProtection="1">
      <alignment horizontal="left" vertical="top"/>
    </xf>
    <xf numFmtId="0" fontId="0" fillId="11" borderId="18" xfId="0" applyFont="1" applyFill="1" applyBorder="1" applyAlignment="1" applyProtection="1"/>
    <xf numFmtId="169" fontId="0" fillId="11" borderId="0" xfId="0" applyNumberFormat="1" applyFill="1" applyAlignment="1" applyProtection="1"/>
    <xf numFmtId="0" fontId="7" fillId="5" borderId="2" xfId="0" applyFont="1" applyFill="1" applyBorder="1" applyAlignment="1" applyProtection="1">
      <alignment horizontal="left" vertical="top"/>
    </xf>
    <xf numFmtId="3" fontId="3" fillId="4" borderId="1" xfId="0" applyNumberFormat="1" applyFont="1" applyFill="1" applyBorder="1" applyAlignment="1" applyProtection="1">
      <alignment horizontal="right" vertical="top"/>
    </xf>
    <xf numFmtId="0" fontId="0" fillId="11" borderId="13" xfId="0" applyFont="1" applyFill="1" applyBorder="1" applyAlignment="1" applyProtection="1"/>
    <xf numFmtId="2" fontId="0" fillId="11" borderId="0" xfId="0" applyNumberFormat="1" applyFill="1" applyAlignment="1" applyProtection="1"/>
    <xf numFmtId="0" fontId="0" fillId="11" borderId="2" xfId="0" applyFont="1" applyFill="1" applyBorder="1" applyAlignment="1" applyProtection="1"/>
    <xf numFmtId="0" fontId="6" fillId="0" borderId="18" xfId="8" applyFont="1" applyBorder="1" applyAlignment="1" applyProtection="1">
      <alignment horizontal="left" vertical="top" wrapText="1"/>
    </xf>
    <xf numFmtId="1" fontId="6" fillId="0" borderId="18" xfId="8" applyNumberFormat="1" applyFont="1" applyBorder="1" applyAlignment="1" applyProtection="1">
      <alignment vertical="top" wrapText="1"/>
    </xf>
    <xf numFmtId="0" fontId="26" fillId="3" borderId="18" xfId="8" applyFont="1" applyFill="1" applyBorder="1" applyAlignment="1" applyProtection="1">
      <alignment horizontal="left" vertical="top" wrapText="1"/>
    </xf>
    <xf numFmtId="1" fontId="26" fillId="3" borderId="18" xfId="8" applyNumberFormat="1" applyFont="1" applyFill="1" applyBorder="1" applyAlignment="1" applyProtection="1">
      <alignment vertical="top" wrapText="1"/>
    </xf>
    <xf numFmtId="0" fontId="0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 vertical="center" readingOrder="1"/>
    </xf>
    <xf numFmtId="0" fontId="27" fillId="0" borderId="0" xfId="0" applyFont="1" applyAlignment="1" applyProtection="1">
      <alignment horizontal="left" vertical="center" readingOrder="1"/>
    </xf>
    <xf numFmtId="0" fontId="0" fillId="0" borderId="2" xfId="0" applyBorder="1" applyAlignment="1" applyProtection="1"/>
    <xf numFmtId="0" fontId="0" fillId="0" borderId="18" xfId="0" applyBorder="1" applyAlignment="1" applyProtection="1"/>
    <xf numFmtId="0" fontId="0" fillId="0" borderId="13" xfId="0" applyFont="1" applyBorder="1" applyAlignment="1" applyProtection="1"/>
    <xf numFmtId="0" fontId="3" fillId="0" borderId="13" xfId="0" applyFont="1" applyBorder="1" applyAlignment="1" applyProtection="1"/>
    <xf numFmtId="3" fontId="0" fillId="0" borderId="18" xfId="0" applyNumberFormat="1" applyBorder="1" applyAlignment="1" applyProtection="1"/>
    <xf numFmtId="0" fontId="0" fillId="0" borderId="13" xfId="0" applyBorder="1" applyAlignment="1" applyProtection="1"/>
    <xf numFmtId="3" fontId="0" fillId="0" borderId="13" xfId="0" applyNumberFormat="1" applyBorder="1" applyAlignment="1" applyProtection="1"/>
    <xf numFmtId="0" fontId="3" fillId="0" borderId="0" xfId="7" applyAlignment="1" applyProtection="1"/>
    <xf numFmtId="0" fontId="0" fillId="3" borderId="0" xfId="0" applyFill="1" applyAlignment="1" applyProtection="1">
      <alignment horizontal="center"/>
    </xf>
    <xf numFmtId="3" fontId="3" fillId="0" borderId="0" xfId="0" applyNumberFormat="1" applyFont="1" applyBorder="1" applyAlignment="1" applyProtection="1"/>
    <xf numFmtId="168" fontId="0" fillId="0" borderId="0" xfId="2" applyFont="1" applyBorder="1" applyAlignment="1" applyProtection="1"/>
    <xf numFmtId="1" fontId="0" fillId="0" borderId="0" xfId="0" applyNumberFormat="1" applyAlignment="1" applyProtection="1"/>
    <xf numFmtId="2" fontId="0" fillId="0" borderId="0" xfId="0" applyNumberFormat="1" applyAlignment="1" applyProtection="1"/>
    <xf numFmtId="3" fontId="3" fillId="0" borderId="28" xfId="0" applyNumberFormat="1" applyFont="1" applyBorder="1" applyAlignment="1" applyProtection="1"/>
    <xf numFmtId="3" fontId="3" fillId="0" borderId="29" xfId="0" applyNumberFormat="1" applyFont="1" applyBorder="1" applyAlignment="1" applyProtection="1"/>
    <xf numFmtId="3" fontId="0" fillId="0" borderId="0" xfId="0" applyNumberFormat="1" applyFont="1" applyBorder="1" applyAlignment="1" applyProtection="1"/>
    <xf numFmtId="173" fontId="9" fillId="0" borderId="0" xfId="2" applyNumberFormat="1" applyFont="1" applyBorder="1" applyAlignment="1" applyProtection="1"/>
    <xf numFmtId="0" fontId="0" fillId="14" borderId="0" xfId="0" applyFont="1" applyFill="1" applyAlignment="1" applyProtection="1"/>
    <xf numFmtId="3" fontId="7" fillId="0" borderId="0" xfId="0" applyNumberFormat="1" applyFont="1" applyAlignment="1" applyProtection="1"/>
    <xf numFmtId="3" fontId="7" fillId="0" borderId="0" xfId="0" applyNumberFormat="1" applyFont="1" applyBorder="1" applyAlignment="1" applyProtection="1"/>
    <xf numFmtId="165" fontId="9" fillId="0" borderId="0" xfId="2" applyNumberFormat="1" applyFont="1" applyBorder="1" applyAlignment="1" applyProtection="1"/>
    <xf numFmtId="0" fontId="23" fillId="0" borderId="0" xfId="0" applyFont="1" applyAlignment="1" applyProtection="1"/>
    <xf numFmtId="0" fontId="29" fillId="0" borderId="0" xfId="0" applyFont="1" applyAlignment="1" applyProtection="1"/>
    <xf numFmtId="165" fontId="12" fillId="15" borderId="0" xfId="0" applyNumberFormat="1" applyFont="1" applyFill="1" applyBorder="1" applyAlignment="1" applyProtection="1"/>
    <xf numFmtId="0" fontId="31" fillId="0" borderId="0" xfId="0" applyFont="1"/>
    <xf numFmtId="164" fontId="31" fillId="0" borderId="0" xfId="0" applyNumberFormat="1" applyFont="1"/>
    <xf numFmtId="164" fontId="0" fillId="0" borderId="0" xfId="0" applyNumberFormat="1"/>
    <xf numFmtId="9" fontId="0" fillId="0" borderId="0" xfId="0" applyNumberFormat="1"/>
    <xf numFmtId="3" fontId="0" fillId="0" borderId="0" xfId="0" applyNumberFormat="1"/>
    <xf numFmtId="0" fontId="0" fillId="16" borderId="0" xfId="0" applyFill="1"/>
    <xf numFmtId="3" fontId="0" fillId="16" borderId="0" xfId="0" applyNumberFormat="1" applyFill="1"/>
    <xf numFmtId="0" fontId="0" fillId="0" borderId="0" xfId="0"/>
    <xf numFmtId="3" fontId="32" fillId="0" borderId="0" xfId="0" applyNumberFormat="1" applyFont="1" applyBorder="1" applyAlignment="1" applyProtection="1"/>
    <xf numFmtId="165" fontId="33" fillId="0" borderId="0" xfId="2" applyNumberFormat="1" applyFont="1" applyBorder="1" applyAlignment="1" applyProtection="1"/>
    <xf numFmtId="10" fontId="0" fillId="0" borderId="0" xfId="0" applyNumberFormat="1"/>
    <xf numFmtId="0" fontId="0" fillId="0" borderId="0" xfId="0"/>
    <xf numFmtId="0" fontId="34" fillId="0" borderId="22" xfId="0" applyFont="1" applyBorder="1" applyAlignment="1" applyProtection="1">
      <alignment horizontal="left" vertical="top"/>
    </xf>
    <xf numFmtId="0" fontId="0" fillId="0" borderId="0" xfId="0"/>
    <xf numFmtId="10" fontId="35" fillId="0" borderId="0" xfId="0" applyNumberFormat="1" applyFont="1"/>
    <xf numFmtId="3" fontId="7" fillId="0" borderId="0" xfId="0" applyNumberFormat="1" applyFont="1" applyBorder="1" applyAlignment="1" applyProtection="1">
      <alignment horizontal="left"/>
    </xf>
    <xf numFmtId="0" fontId="3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3" fontId="0" fillId="0" borderId="0" xfId="0" applyNumberFormat="1" applyFont="1" applyAlignment="1" applyProtection="1"/>
    <xf numFmtId="0" fontId="0" fillId="17" borderId="0" xfId="0" applyFont="1" applyFill="1"/>
    <xf numFmtId="0" fontId="0" fillId="17" borderId="0" xfId="0" applyFill="1"/>
    <xf numFmtId="165" fontId="9" fillId="17" borderId="0" xfId="0" applyNumberFormat="1" applyFont="1" applyFill="1" applyAlignment="1" applyProtection="1"/>
    <xf numFmtId="164" fontId="0" fillId="17" borderId="0" xfId="0" applyNumberFormat="1" applyFill="1"/>
    <xf numFmtId="0" fontId="3" fillId="17" borderId="0" xfId="0" applyFont="1" applyFill="1" applyAlignment="1" applyProtection="1"/>
    <xf numFmtId="3" fontId="0" fillId="17" borderId="0" xfId="0" applyNumberFormat="1" applyFill="1" applyAlignment="1" applyProtection="1"/>
    <xf numFmtId="0" fontId="30" fillId="18" borderId="0" xfId="0" applyFont="1" applyFill="1"/>
    <xf numFmtId="3" fontId="0" fillId="18" borderId="0" xfId="0" applyNumberFormat="1" applyFill="1"/>
    <xf numFmtId="165" fontId="9" fillId="18" borderId="0" xfId="0" applyNumberFormat="1" applyFont="1" applyFill="1" applyAlignment="1" applyProtection="1"/>
    <xf numFmtId="165" fontId="36" fillId="0" borderId="0" xfId="0" applyNumberFormat="1" applyFont="1" applyAlignment="1" applyProtection="1"/>
    <xf numFmtId="0" fontId="0" fillId="0" borderId="0" xfId="0"/>
    <xf numFmtId="0" fontId="37" fillId="0" borderId="30" xfId="0" applyFont="1" applyBorder="1" applyAlignment="1">
      <alignment horizontal="center" vertical="center" wrapText="1"/>
    </xf>
    <xf numFmtId="0" fontId="37" fillId="0" borderId="30" xfId="0" applyFont="1" applyBorder="1" applyAlignment="1">
      <alignment wrapText="1"/>
    </xf>
    <xf numFmtId="3" fontId="37" fillId="0" borderId="30" xfId="0" applyNumberFormat="1" applyFont="1" applyBorder="1" applyAlignment="1">
      <alignment horizontal="right" wrapText="1"/>
    </xf>
    <xf numFmtId="0" fontId="0" fillId="0" borderId="30" xfId="0" applyBorder="1" applyAlignment="1">
      <alignment wrapText="1"/>
    </xf>
    <xf numFmtId="3" fontId="0" fillId="0" borderId="30" xfId="0" applyNumberFormat="1" applyBorder="1" applyAlignment="1">
      <alignment horizontal="right" wrapText="1"/>
    </xf>
    <xf numFmtId="3" fontId="37" fillId="19" borderId="30" xfId="0" applyNumberFormat="1" applyFont="1" applyFill="1" applyBorder="1" applyAlignment="1">
      <alignment horizontal="right" wrapText="1"/>
    </xf>
    <xf numFmtId="165" fontId="38" fillId="0" borderId="0" xfId="0" applyNumberFormat="1" applyFont="1"/>
    <xf numFmtId="168" fontId="30" fillId="20" borderId="0" xfId="2" applyFill="1" applyProtection="1"/>
    <xf numFmtId="168" fontId="30" fillId="21" borderId="0" xfId="2" applyFill="1" applyProtection="1"/>
    <xf numFmtId="0" fontId="10" fillId="20" borderId="0" xfId="0" applyFont="1" applyFill="1" applyAlignment="1" applyProtection="1"/>
    <xf numFmtId="0" fontId="12" fillId="0" borderId="0" xfId="0" applyFont="1" applyBorder="1" applyAlignment="1" applyProtection="1">
      <alignment wrapText="1"/>
    </xf>
    <xf numFmtId="0" fontId="12" fillId="3" borderId="0" xfId="0" applyFont="1" applyFill="1" applyBorder="1" applyAlignment="1" applyProtection="1">
      <alignment wrapText="1"/>
    </xf>
    <xf numFmtId="0" fontId="30" fillId="0" borderId="0" xfId="0" applyFont="1" applyAlignment="1" applyProtection="1">
      <alignment horizontal="center" wrapText="1"/>
    </xf>
    <xf numFmtId="0" fontId="3" fillId="0" borderId="0" xfId="0" applyFont="1" applyFill="1" applyAlignment="1" applyProtection="1"/>
    <xf numFmtId="0" fontId="12" fillId="16" borderId="0" xfId="0" applyFont="1" applyFill="1" applyAlignment="1" applyProtection="1"/>
    <xf numFmtId="0" fontId="3" fillId="16" borderId="0" xfId="0" applyFont="1" applyFill="1" applyAlignment="1" applyProtection="1"/>
    <xf numFmtId="0" fontId="7" fillId="16" borderId="0" xfId="0" applyFont="1" applyFill="1" applyAlignment="1" applyProtection="1"/>
    <xf numFmtId="0" fontId="30" fillId="16" borderId="0" xfId="0" applyFont="1" applyFill="1"/>
    <xf numFmtId="0" fontId="7" fillId="16" borderId="0" xfId="0" applyFont="1" applyFill="1" applyBorder="1" applyAlignment="1" applyProtection="1">
      <alignment horizontal="left"/>
    </xf>
    <xf numFmtId="0" fontId="40" fillId="0" borderId="0" xfId="0" applyFont="1" applyAlignment="1" applyProtection="1"/>
    <xf numFmtId="0" fontId="41" fillId="0" borderId="0" xfId="0" applyFont="1" applyAlignment="1" applyProtection="1"/>
    <xf numFmtId="171" fontId="1" fillId="0" borderId="13" xfId="3" applyNumberFormat="1" applyBorder="1" applyAlignment="1" applyProtection="1"/>
    <xf numFmtId="171" fontId="1" fillId="0" borderId="2" xfId="3" applyNumberFormat="1" applyBorder="1" applyAlignment="1" applyProtection="1"/>
    <xf numFmtId="0" fontId="30" fillId="16" borderId="0" xfId="0" applyFont="1" applyFill="1" applyAlignment="1" applyProtection="1"/>
    <xf numFmtId="0" fontId="0" fillId="16" borderId="0" xfId="0" applyFill="1" applyAlignment="1" applyProtection="1"/>
    <xf numFmtId="0" fontId="43" fillId="0" borderId="0" xfId="0" applyFont="1" applyAlignment="1" applyProtection="1">
      <alignment horizontal="left"/>
    </xf>
    <xf numFmtId="0" fontId="0" fillId="0" borderId="0" xfId="0"/>
    <xf numFmtId="0" fontId="3" fillId="0" borderId="0" xfId="0" applyFont="1" applyAlignment="1" applyProtection="1">
      <alignment horizontal="left" vertical="center" readingOrder="1"/>
    </xf>
    <xf numFmtId="0" fontId="0" fillId="15" borderId="0" xfId="0" applyFill="1" applyAlignment="1" applyProtection="1"/>
    <xf numFmtId="171" fontId="3" fillId="15" borderId="2" xfId="0" applyNumberFormat="1" applyFont="1" applyFill="1" applyBorder="1" applyAlignment="1" applyProtection="1"/>
    <xf numFmtId="2" fontId="3" fillId="15" borderId="13" xfId="0" applyNumberFormat="1" applyFont="1" applyFill="1" applyBorder="1" applyAlignment="1" applyProtection="1"/>
    <xf numFmtId="0" fontId="1" fillId="15" borderId="1" xfId="3" applyFont="1" applyFill="1" applyAlignment="1" applyProtection="1"/>
    <xf numFmtId="171" fontId="3" fillId="15" borderId="18" xfId="0" applyNumberFormat="1" applyFont="1" applyFill="1" applyBorder="1" applyAlignment="1" applyProtection="1"/>
    <xf numFmtId="171" fontId="1" fillId="15" borderId="13" xfId="3" applyNumberFormat="1" applyFill="1" applyBorder="1" applyAlignment="1" applyProtection="1"/>
    <xf numFmtId="171" fontId="1" fillId="15" borderId="2" xfId="3" applyNumberFormat="1" applyFill="1" applyBorder="1" applyAlignment="1" applyProtection="1"/>
    <xf numFmtId="0" fontId="0" fillId="3" borderId="0" xfId="0" applyFill="1" applyAlignment="1" applyProtection="1"/>
    <xf numFmtId="2" fontId="0" fillId="3" borderId="0" xfId="0" applyNumberFormat="1" applyFill="1" applyAlignment="1" applyProtection="1"/>
    <xf numFmtId="2" fontId="1" fillId="15" borderId="13" xfId="3" applyNumberFormat="1" applyFill="1" applyBorder="1" applyAlignment="1" applyProtection="1"/>
    <xf numFmtId="0" fontId="14" fillId="4" borderId="1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left" vertical="center"/>
    </xf>
    <xf numFmtId="0" fontId="14" fillId="5" borderId="1" xfId="0" applyFont="1" applyFill="1" applyBorder="1" applyAlignment="1" applyProtection="1">
      <alignment horizontal="left" vertical="center"/>
    </xf>
    <xf numFmtId="0" fontId="12" fillId="20" borderId="0" xfId="0" applyFont="1" applyFill="1" applyAlignment="1" applyProtection="1">
      <alignment horizontal="center"/>
    </xf>
    <xf numFmtId="0" fontId="30" fillId="20" borderId="0" xfId="0" applyFont="1" applyFill="1" applyAlignment="1">
      <alignment horizontal="center" wrapText="1"/>
    </xf>
    <xf numFmtId="0" fontId="7" fillId="10" borderId="5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30" fillId="20" borderId="0" xfId="0" applyFont="1" applyFill="1" applyAlignment="1">
      <alignment horizontal="center"/>
    </xf>
    <xf numFmtId="0" fontId="14" fillId="0" borderId="0" xfId="0" applyFont="1" applyBorder="1" applyAlignment="1" applyProtection="1">
      <alignment wrapText="1"/>
    </xf>
    <xf numFmtId="0" fontId="3" fillId="20" borderId="0" xfId="0" applyFont="1" applyFill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22" borderId="0" xfId="0" applyFont="1" applyFill="1" applyAlignment="1" applyProtection="1">
      <alignment horizontal="center"/>
    </xf>
    <xf numFmtId="0" fontId="28" fillId="0" borderId="2" xfId="0" applyFont="1" applyBorder="1" applyAlignment="1" applyProtection="1">
      <alignment horizontal="center"/>
    </xf>
    <xf numFmtId="0" fontId="0" fillId="0" borderId="0" xfId="0"/>
    <xf numFmtId="0" fontId="10" fillId="0" borderId="0" xfId="0" applyFont="1" applyBorder="1" applyAlignment="1" applyProtection="1">
      <alignment horizontal="left"/>
    </xf>
    <xf numFmtId="0" fontId="0" fillId="0" borderId="0" xfId="0" applyAlignment="1">
      <alignment horizontal="center" wrapText="1"/>
    </xf>
  </cellXfs>
  <cellStyles count="9">
    <cellStyle name="Body" xfId="3"/>
    <cellStyle name="Header" xfId="4"/>
    <cellStyle name="Milliers" xfId="1" builtinId="3"/>
    <cellStyle name="Normal" xfId="0" builtinId="0"/>
    <cellStyle name="Normal 2 2" xfId="5"/>
    <cellStyle name="Normal_Carte2 Surf Céréales PDL" xfId="6"/>
    <cellStyle name="Normal_graph13 aliment bétail" xfId="7"/>
    <cellStyle name="Normal_NAF rev. 2 libcourt 65 et 40" xfId="8"/>
    <cellStyle name="Pourcentag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70AD47"/>
      <rgbColor rgb="FF0000FF"/>
      <rgbColor rgb="FFFFFF00"/>
      <rgbColor rgb="FFF4B183"/>
      <rgbColor rgb="FF9DC3E6"/>
      <rgbColor rgb="FFFF420E"/>
      <rgbColor rgb="FF008000"/>
      <rgbColor rgb="FF000080"/>
      <rgbColor rgb="FFBF9000"/>
      <rgbColor rgb="FFB2B2B2"/>
      <rgbColor rgb="FF0A548D"/>
      <rgbColor rgb="FFC0C0C0"/>
      <rgbColor rgb="FF878787"/>
      <rgbColor rgb="FF9999FF"/>
      <rgbColor rgb="FF993366"/>
      <rgbColor rgb="FFFFFFCC"/>
      <rgbColor rgb="FFCCFFFF"/>
      <rgbColor rgb="FF6F006F"/>
      <rgbColor rgb="FFFF8080"/>
      <rgbColor rgb="FF0066CC"/>
      <rgbColor rgb="FFCCCCFF"/>
      <rgbColor rgb="FFFFE4BC"/>
      <rgbColor rgb="FFD9D9D9"/>
      <rgbColor rgb="FFFFD966"/>
      <rgbColor rgb="FF92D050"/>
      <rgbColor rgb="FFBDD7EE"/>
      <rgbColor rgb="FFED7D31"/>
      <rgbColor rgb="FF00A933"/>
      <rgbColor rgb="FFFBE5D6"/>
      <rgbColor rgb="FF00B0F0"/>
      <rgbColor rgb="FFDEEBF7"/>
      <rgbColor rgb="FFCCFFCC"/>
      <rgbColor rgb="FFFFF2CC"/>
      <rgbColor rgb="FF99CCFF"/>
      <rgbColor rgb="FFFF99CC"/>
      <rgbColor rgb="FFB3B3B3"/>
      <rgbColor rgb="FFFFCC99"/>
      <rgbColor rgb="FF4171D6"/>
      <rgbColor rgb="FF5B9BD5"/>
      <rgbColor rgb="FF99CC00"/>
      <rgbColor rgb="FFFFC000"/>
      <rgbColor rgb="FFFF9900"/>
      <rgbColor rgb="FFFF6600"/>
      <rgbColor rgb="FF636363"/>
      <rgbColor rgb="FF999999"/>
      <rgbColor rgb="FF002060"/>
      <rgbColor rgb="FF448A3F"/>
      <rgbColor rgb="FFA9D18E"/>
      <rgbColor rgb="FFA5A5A5"/>
      <rgbColor rgb="FF9E480E"/>
      <rgbColor rgb="FFC55A11"/>
      <rgbColor rgb="FF2F5597"/>
      <rgbColor rgb="FF5959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80"/>
      <color rgb="FF0000D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8161314574159601"/>
          <c:y val="0.106"/>
          <c:w val="0.67672645258296604"/>
          <c:h val="0.66100000000000003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explosion val="15"/>
          <c:dPt>
            <c:idx val="0"/>
            <c:bubble3D val="0"/>
            <c:spPr>
              <a:solidFill>
                <a:srgbClr val="70AD47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1-EB96-4644-B867-BD9EBFC5C2B8}"/>
              </c:ext>
            </c:extLst>
          </c:dPt>
          <c:dPt>
            <c:idx val="1"/>
            <c:bubble3D val="0"/>
            <c:spPr>
              <a:solidFill>
                <a:srgbClr val="A9D18E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3-EB96-4644-B867-BD9EBFC5C2B8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5-EB96-4644-B867-BD9EBFC5C2B8}"/>
              </c:ext>
            </c:extLst>
          </c:dPt>
          <c:dLbls>
            <c:dLbl>
              <c:idx val="0"/>
              <c:numFmt formatCode="0.0__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595959"/>
                      </a:solidFill>
                      <a:latin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96-4644-B867-BD9EBFC5C2B8}"/>
                </c:ext>
              </c:extLst>
            </c:dLbl>
            <c:dLbl>
              <c:idx val="1"/>
              <c:numFmt formatCode="0.0__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595959"/>
                      </a:solidFill>
                      <a:latin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96-4644-B867-BD9EBFC5C2B8}"/>
                </c:ext>
              </c:extLst>
            </c:dLbl>
            <c:dLbl>
              <c:idx val="2"/>
              <c:numFmt formatCode="0.0__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595959"/>
                      </a:solidFill>
                      <a:latin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96-4644-B867-BD9EBFC5C2B8}"/>
                </c:ext>
              </c:extLst>
            </c:dLbl>
            <c:numFmt formatCode="0.0__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1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'graph1 surface COP'!$A$17:$A$19</c:f>
              <c:strCache>
                <c:ptCount val="3"/>
                <c:pt idx="0">
                  <c:v>Protéagineux</c:v>
                </c:pt>
                <c:pt idx="1">
                  <c:v>Oléagineux (y c. semences)</c:v>
                </c:pt>
                <c:pt idx="2">
                  <c:v>Céréales</c:v>
                </c:pt>
              </c:strCache>
            </c:strRef>
          </c:cat>
          <c:val>
            <c:numRef>
              <c:f>'graph1 surface COP'!$B$17:$B$19</c:f>
              <c:numCache>
                <c:formatCode>#,##0</c:formatCode>
                <c:ptCount val="3"/>
                <c:pt idx="0">
                  <c:v>25876</c:v>
                </c:pt>
                <c:pt idx="1">
                  <c:v>111607</c:v>
                </c:pt>
                <c:pt idx="2">
                  <c:v>708727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96-4644-B867-BD9EBFC5C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5"/>
      </c:pieChart>
      <c:spPr>
        <a:noFill/>
        <a:ln w="0">
          <a:noFill/>
        </a:ln>
      </c:spPr>
    </c:plotArea>
    <c:legend>
      <c:legendPos val="b"/>
      <c:layout>
        <c:manualLayout>
          <c:xMode val="edge"/>
          <c:yMode val="edge"/>
          <c:x val="3.6617684237138202E-2"/>
          <c:y val="0.75545833333333301"/>
          <c:w val="0.73010807736063699"/>
          <c:h val="0.221023148148148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1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7.6442646023926794E-2"/>
          <c:y val="5.0918635170603702E-2"/>
          <c:w val="0.53474665728360304"/>
          <c:h val="0.84160104986876605"/>
        </c:manualLayout>
      </c:layout>
      <c:lineChart>
        <c:grouping val="standard"/>
        <c:varyColors val="0"/>
        <c:ser>
          <c:idx val="0"/>
          <c:order val="0"/>
          <c:tx>
            <c:strRef>
              <c:f>'graph9 RICAindic'!$A$25</c:f>
              <c:strCache>
                <c:ptCount val="1"/>
                <c:pt idx="0">
                  <c:v>Production brute yc subventions</c:v>
                </c:pt>
              </c:strCache>
            </c:strRef>
          </c:tx>
          <c:spPr>
            <a:ln w="28440" cap="rnd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'graph9 RICAindic'!$B$24:$E$24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'graph9 RICAindic'!$B$25:$E$25</c:f>
              <c:numCache>
                <c:formatCode>0</c:formatCode>
                <c:ptCount val="4"/>
                <c:pt idx="0">
                  <c:v>141.19</c:v>
                </c:pt>
                <c:pt idx="1">
                  <c:v>161.77000000000001</c:v>
                </c:pt>
                <c:pt idx="2">
                  <c:v>142.29</c:v>
                </c:pt>
                <c:pt idx="3">
                  <c:v>192.93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2B-4526-B96D-67CC80C46440}"/>
            </c:ext>
          </c:extLst>
        </c:ser>
        <c:ser>
          <c:idx val="1"/>
          <c:order val="1"/>
          <c:tx>
            <c:strRef>
              <c:f>'graph9 RICAindic'!$A$26</c:f>
              <c:strCache>
                <c:ptCount val="1"/>
                <c:pt idx="0">
                  <c:v>Production de l'exercice</c:v>
                </c:pt>
              </c:strCache>
            </c:strRef>
          </c:tx>
          <c:spPr>
            <a:ln w="28440" cap="rnd">
              <a:solidFill>
                <a:srgbClr val="A5A5A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'graph9 RICAindic'!$B$24:$E$24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'graph9 RICAindic'!$B$26:$E$26</c:f>
              <c:numCache>
                <c:formatCode>0</c:formatCode>
                <c:ptCount val="4"/>
                <c:pt idx="0">
                  <c:v>104.3063063063063</c:v>
                </c:pt>
                <c:pt idx="1">
                  <c:v>115.21739130434783</c:v>
                </c:pt>
                <c:pt idx="2">
                  <c:v>93.973684210526315</c:v>
                </c:pt>
                <c:pt idx="3">
                  <c:v>138.47863247863251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2B-4526-B96D-67CC80C46440}"/>
            </c:ext>
          </c:extLst>
        </c:ser>
        <c:ser>
          <c:idx val="2"/>
          <c:order val="2"/>
          <c:tx>
            <c:strRef>
              <c:f>'graph9 RICAindic'!$A$27</c:f>
              <c:strCache>
                <c:ptCount val="1"/>
                <c:pt idx="0">
                  <c:v>Charges </c:v>
                </c:pt>
              </c:strCache>
            </c:strRef>
          </c:tx>
          <c:spPr>
            <a:ln w="28440" cap="rnd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'graph9 RICAindic'!$B$24:$E$24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'graph9 RICAindic'!$B$27:$E$27</c:f>
              <c:numCache>
                <c:formatCode>0</c:formatCode>
                <c:ptCount val="4"/>
                <c:pt idx="0">
                  <c:v>112.35135135135135</c:v>
                </c:pt>
                <c:pt idx="1">
                  <c:v>120.77391304347829</c:v>
                </c:pt>
                <c:pt idx="2">
                  <c:v>115.16666666666667</c:v>
                </c:pt>
                <c:pt idx="3">
                  <c:v>124.47008547008548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2B-4526-B96D-67CC80C46440}"/>
            </c:ext>
          </c:extLst>
        </c:ser>
        <c:ser>
          <c:idx val="3"/>
          <c:order val="3"/>
          <c:tx>
            <c:strRef>
              <c:f>'graph9 RICAindic'!$A$28</c:f>
              <c:strCache>
                <c:ptCount val="1"/>
                <c:pt idx="0">
                  <c:v>Valeur ajoutée</c:v>
                </c:pt>
              </c:strCache>
            </c:strRef>
          </c:tx>
          <c:spPr>
            <a:ln w="28440" cap="rnd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'graph9 RICAindic'!$B$24:$E$24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'graph9 RICAindic'!$B$28:$E$28</c:f>
              <c:numCache>
                <c:formatCode>0</c:formatCode>
                <c:ptCount val="4"/>
                <c:pt idx="0">
                  <c:v>30.972972972972972</c:v>
                </c:pt>
                <c:pt idx="1">
                  <c:v>38.000000000000007</c:v>
                </c:pt>
                <c:pt idx="2">
                  <c:v>17.92982456140351</c:v>
                </c:pt>
                <c:pt idx="3">
                  <c:v>57.700854700854705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2B-4526-B96D-67CC80C46440}"/>
            </c:ext>
          </c:extLst>
        </c:ser>
        <c:ser>
          <c:idx val="4"/>
          <c:order val="4"/>
          <c:tx>
            <c:strRef>
              <c:f>'graph9 RICAindic'!$A$29</c:f>
              <c:strCache>
                <c:ptCount val="1"/>
                <c:pt idx="0">
                  <c:v>Résultat courant avant impôts</c:v>
                </c:pt>
              </c:strCache>
            </c:strRef>
          </c:tx>
          <c:spPr>
            <a:ln w="28440" cap="rnd">
              <a:solidFill>
                <a:srgbClr val="70AD47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'graph9 RICAindic'!$B$24:$E$24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'graph9 RICAindic'!$B$29:$E$29</c:f>
              <c:numCache>
                <c:formatCode>0</c:formatCode>
                <c:ptCount val="4"/>
                <c:pt idx="0">
                  <c:v>21.1</c:v>
                </c:pt>
                <c:pt idx="1">
                  <c:v>29.35</c:v>
                </c:pt>
                <c:pt idx="2">
                  <c:v>17.059999999999999</c:v>
                </c:pt>
                <c:pt idx="3">
                  <c:v>52.54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2B-4526-B96D-67CC80C46440}"/>
            </c:ext>
          </c:extLst>
        </c:ser>
        <c:ser>
          <c:idx val="5"/>
          <c:order val="5"/>
          <c:tx>
            <c:strRef>
              <c:f>'graph9 RICAindic'!$A$30</c:f>
              <c:strCache>
                <c:ptCount val="1"/>
                <c:pt idx="0">
                  <c:v>EBE </c:v>
                </c:pt>
              </c:strCache>
            </c:strRef>
          </c:tx>
          <c:spPr>
            <a:ln w="28440" cap="rnd">
              <a:solidFill>
                <a:srgbClr val="255E9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'graph9 RICAindic'!$B$24:$E$24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'graph9 RICAindic'!$B$30:$E$30</c:f>
              <c:numCache>
                <c:formatCode>0</c:formatCode>
                <c:ptCount val="4"/>
                <c:pt idx="0">
                  <c:v>38.666666666666664</c:v>
                </c:pt>
                <c:pt idx="1">
                  <c:v>47.260869565217398</c:v>
                </c:pt>
                <c:pt idx="2">
                  <c:v>32.166666666666671</c:v>
                </c:pt>
                <c:pt idx="3">
                  <c:v>66.871794871794876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E2B-4526-B96D-67CC80C46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30970445"/>
        <c:axId val="43226273"/>
      </c:lineChart>
      <c:catAx>
        <c:axId val="3097044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050" b="1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43226273"/>
        <c:crosses val="autoZero"/>
        <c:auto val="1"/>
        <c:lblAlgn val="ctr"/>
        <c:lblOffset val="100"/>
        <c:noMultiLvlLbl val="0"/>
      </c:catAx>
      <c:valAx>
        <c:axId val="43226273"/>
        <c:scaling>
          <c:orientation val="minMax"/>
          <c:max val="20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0970445"/>
        <c:crosses val="autoZero"/>
        <c:crossBetween val="between"/>
      </c:valAx>
      <c:spPr>
        <a:noFill/>
        <a:ln w="0">
          <a:noFill/>
        </a:ln>
      </c:spPr>
    </c:plotArea>
    <c:legend>
      <c:legendPos val="r"/>
      <c:layout>
        <c:manualLayout>
          <c:xMode val="edge"/>
          <c:yMode val="edge"/>
          <c:x val="0.62587026515151511"/>
          <c:y val="4.3686835542722145E-2"/>
          <c:w val="0.37056628787878787"/>
          <c:h val="0.83390609732977494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30480656506447801"/>
          <c:y val="0.26273086367033199"/>
          <c:w val="0.38846850687413398"/>
          <c:h val="0.4859613536884809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56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981-422A-A22E-11766950413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03-1981-422A-A22E-117669504137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05-1981-422A-A22E-11766950413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07-1981-422A-A22E-11766950413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09-1981-422A-A22E-11766950413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0B-1981-422A-A22E-11766950413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0D-1981-422A-A22E-11766950413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0F-1981-422A-A22E-11766950413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11-1981-422A-A22E-117669504137}"/>
              </c:ext>
            </c:extLst>
          </c:dPt>
          <c:dLbls>
            <c:dLbl>
              <c:idx val="0"/>
              <c:layout>
                <c:manualLayout>
                  <c:x val="9.9727172552435007E-3"/>
                  <c:y val="-0.14339050161272385"/>
                </c:manualLayout>
              </c:layout>
              <c:numFmt formatCode="0__%" sourceLinked="0"/>
              <c:spPr/>
              <c:txPr>
                <a:bodyPr wrap="square"/>
                <a:lstStyle/>
                <a:p>
                  <a:pPr>
                    <a:defRPr sz="9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>
                  <c15:layout>
                    <c:manualLayout>
                      <c:w val="0.26728162098211633"/>
                      <c:h val="0.167167463760056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981-422A-A22E-117669504137}"/>
                </c:ext>
              </c:extLst>
            </c:dLbl>
            <c:dLbl>
              <c:idx val="1"/>
              <c:layout>
                <c:manualLayout>
                  <c:x val="1.4975854458730946E-2"/>
                  <c:y val="-9.7961368776183597E-2"/>
                </c:manualLayout>
              </c:layout>
              <c:numFmt formatCode="0__%" sourceLinked="0"/>
              <c:spPr/>
              <c:txPr>
                <a:bodyPr wrap="square"/>
                <a:lstStyle/>
                <a:p>
                  <a:pPr>
                    <a:defRPr sz="9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81-422A-A22E-117669504137}"/>
                </c:ext>
              </c:extLst>
            </c:dLbl>
            <c:dLbl>
              <c:idx val="2"/>
              <c:layout>
                <c:manualLayout>
                  <c:x val="1.4869720211394443E-2"/>
                  <c:y val="-5.5705779853928002E-2"/>
                </c:manualLayout>
              </c:layout>
              <c:numFmt formatCode="0__%" sourceLinked="0"/>
              <c:spPr/>
              <c:txPr>
                <a:bodyPr wrap="square"/>
                <a:lstStyle/>
                <a:p>
                  <a:pPr>
                    <a:defRPr sz="9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>
                  <c15:layout>
                    <c:manualLayout>
                      <c:w val="0.28514151753244116"/>
                      <c:h val="0.167167463760056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981-422A-A22E-117669504137}"/>
                </c:ext>
              </c:extLst>
            </c:dLbl>
            <c:dLbl>
              <c:idx val="3"/>
              <c:numFmt formatCode="0__%" sourceLinked="0"/>
              <c:spPr/>
              <c:txPr>
                <a:bodyPr wrap="square"/>
                <a:lstStyle/>
                <a:p>
                  <a:pPr>
                    <a:defRPr sz="9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81-422A-A22E-117669504137}"/>
                </c:ext>
              </c:extLst>
            </c:dLbl>
            <c:dLbl>
              <c:idx val="4"/>
              <c:layout>
                <c:manualLayout>
                  <c:x val="-0.30753506332156494"/>
                  <c:y val="7.7680347013680345E-2"/>
                </c:manualLayout>
              </c:layout>
              <c:numFmt formatCode="0__%" sourceLinked="0"/>
              <c:spPr/>
              <c:txPr>
                <a:bodyPr wrap="square"/>
                <a:lstStyle/>
                <a:p>
                  <a:pPr>
                    <a:defRPr sz="9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>
                  <c15:layout>
                    <c:manualLayout>
                      <c:w val="0.45951665215124748"/>
                      <c:h val="0.222632706780854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981-422A-A22E-117669504137}"/>
                </c:ext>
              </c:extLst>
            </c:dLbl>
            <c:dLbl>
              <c:idx val="5"/>
              <c:numFmt formatCode="0__%" sourceLinked="0"/>
              <c:spPr/>
              <c:txPr>
                <a:bodyPr wrap="square"/>
                <a:lstStyle/>
                <a:p>
                  <a:pPr>
                    <a:defRPr sz="9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81-422A-A22E-117669504137}"/>
                </c:ext>
              </c:extLst>
            </c:dLbl>
            <c:dLbl>
              <c:idx val="6"/>
              <c:numFmt formatCode="0__%" sourceLinked="0"/>
              <c:spPr/>
              <c:txPr>
                <a:bodyPr wrap="square"/>
                <a:lstStyle/>
                <a:p>
                  <a:pPr>
                    <a:defRPr sz="9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81-422A-A22E-117669504137}"/>
                </c:ext>
              </c:extLst>
            </c:dLbl>
            <c:dLbl>
              <c:idx val="7"/>
              <c:numFmt formatCode="0__%" sourceLinked="0"/>
              <c:spPr/>
              <c:txPr>
                <a:bodyPr wrap="square"/>
                <a:lstStyle/>
                <a:p>
                  <a:pPr>
                    <a:defRPr sz="9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81-422A-A22E-117669504137}"/>
                </c:ext>
              </c:extLst>
            </c:dLbl>
            <c:dLbl>
              <c:idx val="8"/>
              <c:layout>
                <c:manualLayout>
                  <c:x val="-2.1346718734879772E-2"/>
                  <c:y val="-7.6396692989285586E-2"/>
                </c:manualLayout>
              </c:layout>
              <c:numFmt formatCode="0__%" sourceLinked="0"/>
              <c:spPr/>
              <c:txPr>
                <a:bodyPr wrap="square"/>
                <a:lstStyle/>
                <a:p>
                  <a:pPr>
                    <a:defRPr sz="9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81-422A-A22E-117669504137}"/>
                </c:ext>
              </c:extLst>
            </c:dLbl>
            <c:numFmt formatCode="0__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9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'graph10 RICAcharges'!$A$34:$A$42</c:f>
              <c:strCache>
                <c:ptCount val="9"/>
                <c:pt idx="0">
                  <c:v>Engrais et amendements</c:v>
                </c:pt>
                <c:pt idx="1">
                  <c:v>Semences et plants</c:v>
                </c:pt>
                <c:pt idx="2">
                  <c:v>Produits phytosanitaires</c:v>
                </c:pt>
                <c:pt idx="3">
                  <c:v>Autres charges d'approvisionnement (carburants, fournitures…)</c:v>
                </c:pt>
                <c:pt idx="4">
                  <c:v>Travaux, entretien et réparation, autres charges d'exploitation</c:v>
                </c:pt>
                <c:pt idx="5">
                  <c:v>Loyers, assurances, Impôts, charges de personnel</c:v>
                </c:pt>
                <c:pt idx="6">
                  <c:v>Dotations aux amortissements</c:v>
                </c:pt>
                <c:pt idx="7">
                  <c:v>Charges financières</c:v>
                </c:pt>
                <c:pt idx="8">
                  <c:v>Charges sociales de l'exploitant</c:v>
                </c:pt>
              </c:strCache>
            </c:strRef>
          </c:cat>
          <c:val>
            <c:numRef>
              <c:f>'graph10 RICAcharges'!$G$34:$G$42</c:f>
              <c:numCache>
                <c:formatCode>0\ %</c:formatCode>
                <c:ptCount val="9"/>
                <c:pt idx="0">
                  <c:v>0.11240815765982283</c:v>
                </c:pt>
                <c:pt idx="1">
                  <c:v>6.7293826821396688E-2</c:v>
                </c:pt>
                <c:pt idx="2">
                  <c:v>7.9516583121609544E-2</c:v>
                </c:pt>
                <c:pt idx="3">
                  <c:v>4.6899677264299909E-2</c:v>
                </c:pt>
                <c:pt idx="4">
                  <c:v>0.30886493167616558</c:v>
                </c:pt>
                <c:pt idx="5">
                  <c:v>0.16026917530728557</c:v>
                </c:pt>
                <c:pt idx="6">
                  <c:v>0.16816589988326577</c:v>
                </c:pt>
                <c:pt idx="7">
                  <c:v>1.4076769896312569E-2</c:v>
                </c:pt>
                <c:pt idx="8">
                  <c:v>4.2504978369841372E-2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981-422A-A22E-117669504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3240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534023830260124"/>
          <c:y val="0.31806918029140246"/>
          <c:w val="0.38846850687413398"/>
          <c:h val="0.4859613536884809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56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3-4663-938A-B081718749D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02-8CF3-4663-938A-B081718749DF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04-8CF3-4663-938A-B081718749D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06-8CF3-4663-938A-B081718749D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08-8CF3-4663-938A-B081718749D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0A-8CF3-4663-938A-B081718749D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0C-8CF3-4663-938A-B081718749D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0E-8CF3-4663-938A-B081718749D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10-8CF3-4663-938A-B081718749DF}"/>
              </c:ext>
            </c:extLst>
          </c:dPt>
          <c:dLbls>
            <c:dLbl>
              <c:idx val="0"/>
              <c:layout>
                <c:manualLayout>
                  <c:x val="1.5857705190276853E-2"/>
                  <c:y val="-0.10833648463278094"/>
                </c:manualLayout>
              </c:layout>
              <c:numFmt formatCode="0__%" sourceLinked="0"/>
              <c:spPr/>
              <c:txPr>
                <a:bodyPr wrap="square"/>
                <a:lstStyle/>
                <a:p>
                  <a:pPr>
                    <a:defRPr sz="9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>
                  <c15:layout>
                    <c:manualLayout>
                      <c:w val="0.33499402214459856"/>
                      <c:h val="0.166677788900011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8CF3-4663-938A-B081718749DF}"/>
                </c:ext>
              </c:extLst>
            </c:dLbl>
            <c:dLbl>
              <c:idx val="1"/>
              <c:layout>
                <c:manualLayout>
                  <c:x val="5.9575650306384592E-2"/>
                  <c:y val="-5.2347458569680795E-2"/>
                </c:manualLayout>
              </c:layout>
              <c:numFmt formatCode="0__%" sourceLinked="0"/>
              <c:spPr/>
              <c:txPr>
                <a:bodyPr wrap="square"/>
                <a:lstStyle/>
                <a:p>
                  <a:pPr>
                    <a:defRPr sz="9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>
                  <c15:layout>
                    <c:manualLayout>
                      <c:w val="0.20789451504452955"/>
                      <c:h val="0.128200793385978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CF3-4663-938A-B081718749DF}"/>
                </c:ext>
              </c:extLst>
            </c:dLbl>
            <c:dLbl>
              <c:idx val="2"/>
              <c:layout>
                <c:manualLayout>
                  <c:x val="5.7274878335815002E-2"/>
                  <c:y val="3.3799725651576813E-3"/>
                </c:manualLayout>
              </c:layout>
              <c:numFmt formatCode="0__%" sourceLinked="0"/>
              <c:spPr/>
              <c:txPr>
                <a:bodyPr wrap="square"/>
                <a:lstStyle/>
                <a:p>
                  <a:pPr>
                    <a:defRPr sz="9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>
                  <c15:layout>
                    <c:manualLayout>
                      <c:w val="0.26446999990635212"/>
                      <c:h val="0.167167463760056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8CF3-4663-938A-B081718749DF}"/>
                </c:ext>
              </c:extLst>
            </c:dLbl>
            <c:dLbl>
              <c:idx val="3"/>
              <c:layout>
                <c:manualLayout>
                  <c:x val="-1.0176401362265734E-3"/>
                  <c:y val="8.8623141660178748E-2"/>
                </c:manualLayout>
              </c:layout>
              <c:numFmt formatCode="0__%" sourceLinked="0"/>
              <c:spPr/>
              <c:txPr>
                <a:bodyPr wrap="square"/>
                <a:lstStyle/>
                <a:p>
                  <a:pPr>
                    <a:defRPr sz="9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>
                  <c15:layout>
                    <c:manualLayout>
                      <c:w val="0.32012742352871398"/>
                      <c:h val="0.21470359248137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8CF3-4663-938A-B081718749DF}"/>
                </c:ext>
              </c:extLst>
            </c:dLbl>
            <c:dLbl>
              <c:idx val="4"/>
              <c:layout>
                <c:manualLayout>
                  <c:x val="-0.20813269278193469"/>
                  <c:y val="5.0491380269158045E-2"/>
                </c:manualLayout>
              </c:layout>
              <c:numFmt formatCode="0__%" sourceLinked="0"/>
              <c:spPr/>
              <c:txPr>
                <a:bodyPr wrap="square"/>
                <a:lstStyle/>
                <a:p>
                  <a:pPr>
                    <a:defRPr sz="9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>
                  <c15:layout>
                    <c:manualLayout>
                      <c:w val="0.56988628027557442"/>
                      <c:h val="0.160960960960960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CF3-4663-938A-B081718749DF}"/>
                </c:ext>
              </c:extLst>
            </c:dLbl>
            <c:dLbl>
              <c:idx val="5"/>
              <c:layout>
                <c:manualLayout>
                  <c:x val="-0.11100393633193797"/>
                  <c:y val="4.538405071738405E-2"/>
                </c:manualLayout>
              </c:layout>
              <c:numFmt formatCode="0__%" sourceLinked="0"/>
              <c:spPr/>
              <c:txPr>
                <a:bodyPr wrap="square"/>
                <a:lstStyle/>
                <a:p>
                  <a:pPr>
                    <a:defRPr sz="9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>
                  <c15:layout>
                    <c:manualLayout>
                      <c:w val="0.22696340553583746"/>
                      <c:h val="0.282504726949171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8CF3-4663-938A-B081718749DF}"/>
                </c:ext>
              </c:extLst>
            </c:dLbl>
            <c:dLbl>
              <c:idx val="6"/>
              <c:layout>
                <c:manualLayout>
                  <c:x val="-7.5000078039887744E-2"/>
                  <c:y val="7.4824157490824161E-2"/>
                </c:manualLayout>
              </c:layout>
              <c:numFmt formatCode="0__%" sourceLinked="0"/>
              <c:spPr/>
              <c:txPr>
                <a:bodyPr wrap="square"/>
                <a:lstStyle/>
                <a:p>
                  <a:pPr>
                    <a:defRPr sz="9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CF3-4663-938A-B081718749DF}"/>
                </c:ext>
              </c:extLst>
            </c:dLbl>
            <c:dLbl>
              <c:idx val="7"/>
              <c:layout>
                <c:manualLayout>
                  <c:x val="-0.10619792788490053"/>
                  <c:y val="-0.1027599451303155"/>
                </c:manualLayout>
              </c:layout>
              <c:numFmt formatCode="0__%" sourceLinked="0"/>
              <c:spPr/>
              <c:txPr>
                <a:bodyPr wrap="square"/>
                <a:lstStyle/>
                <a:p>
                  <a:pPr>
                    <a:defRPr sz="9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CF3-4663-938A-B081718749DF}"/>
                </c:ext>
              </c:extLst>
            </c:dLbl>
            <c:dLbl>
              <c:idx val="8"/>
              <c:numFmt formatCode="0__%" sourceLinked="0"/>
              <c:spPr/>
              <c:txPr>
                <a:bodyPr wrap="square"/>
                <a:lstStyle/>
                <a:p>
                  <a:pPr>
                    <a:defRPr sz="900" b="0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CF3-4663-938A-B081718749DF}"/>
                </c:ext>
              </c:extLst>
            </c:dLbl>
            <c:numFmt formatCode="0__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9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'[2]graph10 RICAcharges'!$A$33:$A$41</c:f>
              <c:strCache>
                <c:ptCount val="9"/>
                <c:pt idx="0">
                  <c:v>Engrais et amendements</c:v>
                </c:pt>
                <c:pt idx="1">
                  <c:v>Semences et plants</c:v>
                </c:pt>
                <c:pt idx="2">
                  <c:v>Produits phytosanitaires</c:v>
                </c:pt>
                <c:pt idx="3">
                  <c:v>Autres charges d'approvisionnement (carburants, fournitures…)</c:v>
                </c:pt>
                <c:pt idx="4">
                  <c:v>Travaux, entretien et réparation, autres charges d'exploitation</c:v>
                </c:pt>
                <c:pt idx="5">
                  <c:v>Loyers, assurances, Impôts, charges de personnel</c:v>
                </c:pt>
                <c:pt idx="6">
                  <c:v>Dotations aux amortissements</c:v>
                </c:pt>
                <c:pt idx="7">
                  <c:v>Charges financières</c:v>
                </c:pt>
                <c:pt idx="8">
                  <c:v>Charges sociales de l'exploitant</c:v>
                </c:pt>
              </c:strCache>
            </c:strRef>
          </c:cat>
          <c:val>
            <c:numRef>
              <c:f>'[2]graph10 RICAcharges'!$G$33:$G$41</c:f>
              <c:numCache>
                <c:formatCode>General</c:formatCode>
                <c:ptCount val="9"/>
                <c:pt idx="0">
                  <c:v>0.11240815765982283</c:v>
                </c:pt>
                <c:pt idx="1">
                  <c:v>6.7293826821396688E-2</c:v>
                </c:pt>
                <c:pt idx="2">
                  <c:v>7.9516583121609544E-2</c:v>
                </c:pt>
                <c:pt idx="3">
                  <c:v>4.6899677264299909E-2</c:v>
                </c:pt>
                <c:pt idx="4">
                  <c:v>0.30886493167616558</c:v>
                </c:pt>
                <c:pt idx="5">
                  <c:v>0.16026917530728557</c:v>
                </c:pt>
                <c:pt idx="6">
                  <c:v>0.16816589988326577</c:v>
                </c:pt>
                <c:pt idx="7">
                  <c:v>1.4076769896312569E-2</c:v>
                </c:pt>
                <c:pt idx="8">
                  <c:v>4.2504978369841372E-2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CF3-4663-938A-B08171874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560">
          <a:noFill/>
        </a:ln>
      </c:spPr>
    </c:plotArea>
    <c:plotVisOnly val="1"/>
    <c:dispBlanksAs val="zero"/>
    <c:showDLblsOverMax val="1"/>
  </c:chart>
  <c:spPr>
    <a:solidFill>
      <a:srgbClr val="FFFFFF"/>
    </a:solidFill>
    <a:ln w="3240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0134518620781864"/>
          <c:y val="0.16855100000763074"/>
          <c:w val="0.83155208167171801"/>
          <c:h val="0.64238628872775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'graph12 meunerie'!$A$6</c:f>
              <c:strCache>
                <c:ptCount val="1"/>
                <c:pt idx="0">
                  <c:v>écrasement</c:v>
                </c:pt>
              </c:strCache>
            </c:strRef>
          </c:tx>
          <c:spPr>
            <a:gradFill>
              <a:gsLst>
                <a:gs pos="0">
                  <a:srgbClr val="FF9900"/>
                </a:gs>
                <a:gs pos="100000">
                  <a:srgbClr val="FFE4BC"/>
                </a:gs>
              </a:gsLst>
              <a:lin ang="5400000"/>
            </a:gra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'graph12 meunerie'!$B$5:$M$5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'graph12 meunerie'!$B$6:$M$6</c:f>
              <c:numCache>
                <c:formatCode>#,##0</c:formatCode>
                <c:ptCount val="12"/>
                <c:pt idx="0">
                  <c:v>610035</c:v>
                </c:pt>
                <c:pt idx="1">
                  <c:v>615690</c:v>
                </c:pt>
                <c:pt idx="2">
                  <c:v>641718</c:v>
                </c:pt>
                <c:pt idx="3">
                  <c:v>669095</c:v>
                </c:pt>
                <c:pt idx="4">
                  <c:v>664938</c:v>
                </c:pt>
                <c:pt idx="5">
                  <c:v>679037</c:v>
                </c:pt>
                <c:pt idx="6">
                  <c:v>660198</c:v>
                </c:pt>
                <c:pt idx="7">
                  <c:v>688094</c:v>
                </c:pt>
                <c:pt idx="8" formatCode="General">
                  <c:v>707705</c:v>
                </c:pt>
                <c:pt idx="9">
                  <c:v>725524</c:v>
                </c:pt>
                <c:pt idx="10" formatCode="General">
                  <c:v>690793</c:v>
                </c:pt>
                <c:pt idx="11" formatCode="General">
                  <c:v>746492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6-48FD-AD81-286BB5B30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2052895"/>
        <c:axId val="80516929"/>
      </c:barChart>
      <c:lineChart>
        <c:grouping val="standard"/>
        <c:varyColors val="0"/>
        <c:ser>
          <c:idx val="1"/>
          <c:order val="1"/>
          <c:tx>
            <c:strRef>
              <c:f>'graph12 meunerie'!$A$7</c:f>
              <c:strCache>
                <c:ptCount val="1"/>
                <c:pt idx="0">
                  <c:v>nb de moulins</c:v>
                </c:pt>
              </c:strCache>
            </c:strRef>
          </c:tx>
          <c:spPr>
            <a:ln w="25560">
              <a:solidFill>
                <a:srgbClr val="008000"/>
              </a:solidFill>
              <a:round/>
            </a:ln>
          </c:spPr>
          <c:marker>
            <c:symbol val="triangle"/>
            <c:size val="7"/>
            <c:spPr>
              <a:solidFill>
                <a:srgbClr val="008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'graph12 meunerie'!$B$5:$M$5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'graph12 meunerie'!$B$7:$M$7</c:f>
              <c:numCache>
                <c:formatCode>General</c:formatCode>
                <c:ptCount val="12"/>
                <c:pt idx="0">
                  <c:v>45</c:v>
                </c:pt>
                <c:pt idx="1">
                  <c:v>43</c:v>
                </c:pt>
                <c:pt idx="2">
                  <c:v>39</c:v>
                </c:pt>
                <c:pt idx="3">
                  <c:v>37</c:v>
                </c:pt>
                <c:pt idx="4">
                  <c:v>37</c:v>
                </c:pt>
                <c:pt idx="5">
                  <c:v>35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31</c:v>
                </c:pt>
                <c:pt idx="11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E6-48FD-AD81-286BB5B30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34688808"/>
        <c:axId val="4371057"/>
      </c:lineChart>
      <c:catAx>
        <c:axId val="82052895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round/>
          </a:ln>
        </c:spPr>
        <c:txPr>
          <a:bodyPr rot="0"/>
          <a:lstStyle/>
          <a:p>
            <a:pPr>
              <a:defRPr sz="9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fr-FR"/>
          </a:p>
        </c:txPr>
        <c:crossAx val="80516929"/>
        <c:crosses val="autoZero"/>
        <c:auto val="1"/>
        <c:lblAlgn val="ctr"/>
        <c:lblOffset val="100"/>
        <c:tickLblSkip val="1"/>
        <c:noMultiLvlLbl val="0"/>
      </c:catAx>
      <c:valAx>
        <c:axId val="80516929"/>
        <c:scaling>
          <c:orientation val="minMax"/>
          <c:max val="800000"/>
        </c:scaling>
        <c:delete val="0"/>
        <c:axPos val="l"/>
        <c:majorGridlines>
          <c:spPr>
            <a:ln w="3240">
              <a:solidFill>
                <a:srgbClr val="000000"/>
              </a:solidFill>
              <a:prstDash val="sysDash"/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lang="fr-FR" sz="10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lang="fr-FR" sz="1000" b="0" strike="noStrike" spc="-1">
                    <a:solidFill>
                      <a:srgbClr val="000000"/>
                    </a:solidFill>
                    <a:latin typeface="Arial"/>
                    <a:ea typeface="Arial"/>
                  </a:rPr>
                  <a:t>milliers de tonnes</a:t>
                </a:r>
              </a:p>
            </c:rich>
          </c:tx>
          <c:layout>
            <c:manualLayout>
              <c:xMode val="edge"/>
              <c:yMode val="edge"/>
              <c:x val="5.6149306109427297E-2"/>
              <c:y val="7.6686442540101096E-2"/>
            </c:manualLayout>
          </c:layout>
          <c:overlay val="0"/>
          <c:spPr>
            <a:noFill/>
            <a:ln w="2556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fr-FR"/>
          </a:p>
        </c:txPr>
        <c:crossAx val="82052895"/>
        <c:crosses val="autoZero"/>
        <c:crossBetween val="between"/>
        <c:dispUnits>
          <c:builtInUnit val="thousands"/>
        </c:dispUnits>
      </c:valAx>
      <c:catAx>
        <c:axId val="34688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71057"/>
        <c:crosses val="autoZero"/>
        <c:auto val="1"/>
        <c:lblAlgn val="ctr"/>
        <c:lblOffset val="100"/>
        <c:noMultiLvlLbl val="0"/>
      </c:catAx>
      <c:valAx>
        <c:axId val="4371057"/>
        <c:scaling>
          <c:orientation val="minMax"/>
          <c:max val="60"/>
        </c:scaling>
        <c:delete val="0"/>
        <c:axPos val="r"/>
        <c:title>
          <c:tx>
            <c:rich>
              <a:bodyPr rot="0"/>
              <a:lstStyle/>
              <a:p>
                <a:pPr>
                  <a:defRPr lang="fr-FR" sz="10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lang="fr-FR" sz="1000" b="0" strike="noStrike" spc="-1">
                    <a:solidFill>
                      <a:srgbClr val="000000"/>
                    </a:solidFill>
                    <a:latin typeface="Arial"/>
                    <a:ea typeface="Arial"/>
                  </a:rPr>
                  <a:t>nb de moulins</a:t>
                </a:r>
              </a:p>
            </c:rich>
          </c:tx>
          <c:layout>
            <c:manualLayout>
              <c:xMode val="edge"/>
              <c:yMode val="edge"/>
              <c:x val="0.85983942149199799"/>
              <c:y val="8.1520544935179101E-2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fr-FR"/>
          </a:p>
        </c:txPr>
        <c:crossAx val="34688808"/>
        <c:crosses val="max"/>
        <c:crossBetween val="between"/>
      </c:valAx>
      <c:spPr>
        <a:noFill/>
        <a:ln w="3240">
          <a:solidFill>
            <a:srgbClr val="FFFFFF"/>
          </a:solidFill>
          <a:round/>
        </a:ln>
      </c:spPr>
    </c:plotArea>
    <c:legend>
      <c:legendPos val="r"/>
      <c:layout>
        <c:manualLayout>
          <c:xMode val="edge"/>
          <c:yMode val="edge"/>
          <c:x val="9.5766049382716101E-2"/>
          <c:y val="0.90988372093023295"/>
          <c:w val="0.83619043209876498"/>
          <c:h val="6.3953488372092998E-2"/>
        </c:manualLayout>
      </c:layout>
      <c:overlay val="0"/>
      <c:spPr>
        <a:solidFill>
          <a:srgbClr val="FFFFFF"/>
        </a:solidFill>
        <a:ln w="25560">
          <a:noFill/>
        </a:ln>
      </c:spPr>
      <c:txPr>
        <a:bodyPr/>
        <a:lstStyle/>
        <a:p>
          <a:pPr>
            <a:defRPr sz="1100" b="0" strike="noStrike" spc="-1">
              <a:solidFill>
                <a:srgbClr val="000000"/>
              </a:solidFill>
              <a:latin typeface="Arial"/>
              <a:ea typeface="Arial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3240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09984399375975"/>
          <c:y val="4.5555555555555599E-2"/>
          <c:w val="0.68631602406953396"/>
          <c:h val="0.60488888888888903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600">
              <a:noFill/>
            </a:ln>
          </c:spPr>
          <c:dPt>
            <c:idx val="0"/>
            <c:bubble3D val="0"/>
            <c:spPr>
              <a:solidFill>
                <a:srgbClr val="FFC000"/>
              </a:solidFill>
              <a:ln w="3240">
                <a:noFill/>
              </a:ln>
            </c:spPr>
            <c:extLst>
              <c:ext xmlns:c16="http://schemas.microsoft.com/office/drawing/2014/chart" uri="{C3380CC4-5D6E-409C-BE32-E72D297353CC}">
                <c16:uniqueId val="{00000001-2690-45F6-849F-F3EF7E6AE735}"/>
              </c:ext>
            </c:extLst>
          </c:dPt>
          <c:dPt>
            <c:idx val="1"/>
            <c:bubble3D val="0"/>
            <c:spPr>
              <a:solidFill>
                <a:srgbClr val="BF9000"/>
              </a:solidFill>
              <a:ln w="3240">
                <a:noFill/>
              </a:ln>
            </c:spPr>
            <c:extLst>
              <c:ext xmlns:c16="http://schemas.microsoft.com/office/drawing/2014/chart" uri="{C3380CC4-5D6E-409C-BE32-E72D297353CC}">
                <c16:uniqueId val="{00000003-2690-45F6-849F-F3EF7E6AE735}"/>
              </c:ext>
            </c:extLst>
          </c:dPt>
          <c:dPt>
            <c:idx val="2"/>
            <c:bubble3D val="0"/>
            <c:spPr>
              <a:solidFill>
                <a:srgbClr val="ED7D31"/>
              </a:solidFill>
              <a:ln w="3240">
                <a:noFill/>
              </a:ln>
            </c:spPr>
            <c:extLst>
              <c:ext xmlns:c16="http://schemas.microsoft.com/office/drawing/2014/chart" uri="{C3380CC4-5D6E-409C-BE32-E72D297353CC}">
                <c16:uniqueId val="{00000005-2690-45F6-849F-F3EF7E6AE735}"/>
              </c:ext>
            </c:extLst>
          </c:dPt>
          <c:dPt>
            <c:idx val="3"/>
            <c:bubble3D val="0"/>
            <c:spPr>
              <a:solidFill>
                <a:srgbClr val="FFD966"/>
              </a:solidFill>
              <a:ln w="3240">
                <a:noFill/>
              </a:ln>
            </c:spPr>
            <c:extLst>
              <c:ext xmlns:c16="http://schemas.microsoft.com/office/drawing/2014/chart" uri="{C3380CC4-5D6E-409C-BE32-E72D297353CC}">
                <c16:uniqueId val="{00000007-2690-45F6-849F-F3EF7E6AE735}"/>
              </c:ext>
            </c:extLst>
          </c:dPt>
          <c:dPt>
            <c:idx val="4"/>
            <c:bubble3D val="0"/>
            <c:spPr>
              <a:solidFill>
                <a:srgbClr val="4472C4"/>
              </a:solidFill>
              <a:ln w="3240">
                <a:noFill/>
              </a:ln>
            </c:spPr>
            <c:extLst>
              <c:ext xmlns:c16="http://schemas.microsoft.com/office/drawing/2014/chart" uri="{C3380CC4-5D6E-409C-BE32-E72D297353CC}">
                <c16:uniqueId val="{00000009-2690-45F6-849F-F3EF7E6AE735}"/>
              </c:ext>
            </c:extLst>
          </c:dPt>
          <c:dPt>
            <c:idx val="5"/>
            <c:bubble3D val="0"/>
            <c:spPr>
              <a:solidFill>
                <a:srgbClr val="A9D18E"/>
              </a:solidFill>
              <a:ln w="3240">
                <a:noFill/>
              </a:ln>
            </c:spPr>
            <c:extLst>
              <c:ext xmlns:c16="http://schemas.microsoft.com/office/drawing/2014/chart" uri="{C3380CC4-5D6E-409C-BE32-E72D297353CC}">
                <c16:uniqueId val="{0000000B-2690-45F6-849F-F3EF7E6AE735}"/>
              </c:ext>
            </c:extLst>
          </c:dPt>
          <c:dPt>
            <c:idx val="6"/>
            <c:bubble3D val="0"/>
            <c:spPr>
              <a:solidFill>
                <a:srgbClr val="FF99CC"/>
              </a:solidFill>
              <a:ln w="3240">
                <a:noFill/>
              </a:ln>
            </c:spPr>
            <c:extLst>
              <c:ext xmlns:c16="http://schemas.microsoft.com/office/drawing/2014/chart" uri="{C3380CC4-5D6E-409C-BE32-E72D297353CC}">
                <c16:uniqueId val="{0000000D-2690-45F6-849F-F3EF7E6AE73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2690-45F6-849F-F3EF7E6AE735}"/>
              </c:ext>
            </c:extLst>
          </c:dPt>
          <c:dLbls>
            <c:dLbl>
              <c:idx val="0"/>
              <c:numFmt formatCode="0__%" sourceLinked="0"/>
              <c:spPr/>
              <c:txPr>
                <a:bodyPr wrap="square"/>
                <a:lstStyle/>
                <a:p>
                  <a:pPr>
                    <a:defRPr sz="900" b="1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90-45F6-849F-F3EF7E6AE735}"/>
                </c:ext>
              </c:extLst>
            </c:dLbl>
            <c:dLbl>
              <c:idx val="1"/>
              <c:layout>
                <c:manualLayout>
                  <c:x val="6.3078078591805847E-3"/>
                  <c:y val="5.5971939731099408E-4"/>
                </c:manualLayout>
              </c:layout>
              <c:numFmt formatCode="0__%" sourceLinked="0"/>
              <c:spPr/>
              <c:txPr>
                <a:bodyPr wrap="square"/>
                <a:lstStyle/>
                <a:p>
                  <a:pPr>
                    <a:defRPr sz="900" b="1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90-45F6-849F-F3EF7E6AE735}"/>
                </c:ext>
              </c:extLst>
            </c:dLbl>
            <c:dLbl>
              <c:idx val="2"/>
              <c:numFmt formatCode="0__%" sourceLinked="0"/>
              <c:spPr/>
              <c:txPr>
                <a:bodyPr wrap="square"/>
                <a:lstStyle/>
                <a:p>
                  <a:pPr>
                    <a:defRPr sz="900" b="1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90-45F6-849F-F3EF7E6AE735}"/>
                </c:ext>
              </c:extLst>
            </c:dLbl>
            <c:dLbl>
              <c:idx val="3"/>
              <c:layout>
                <c:manualLayout>
                  <c:x val="0.11162617163506734"/>
                  <c:y val="1.946634718081599E-3"/>
                </c:manualLayout>
              </c:layout>
              <c:numFmt formatCode="0__%" sourceLinked="0"/>
              <c:spPr/>
              <c:txPr>
                <a:bodyPr wrap="square"/>
                <a:lstStyle/>
                <a:p>
                  <a:pPr>
                    <a:defRPr sz="900" b="1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90-45F6-849F-F3EF7E6AE735}"/>
                </c:ext>
              </c:extLst>
            </c:dLbl>
            <c:dLbl>
              <c:idx val="4"/>
              <c:layout>
                <c:manualLayout>
                  <c:x val="0.19717227210445454"/>
                  <c:y val="7.8945975314145614E-2"/>
                </c:manualLayout>
              </c:layout>
              <c:numFmt formatCode="0__%" sourceLinked="0"/>
              <c:spPr/>
              <c:txPr>
                <a:bodyPr wrap="square"/>
                <a:lstStyle/>
                <a:p>
                  <a:pPr>
                    <a:defRPr sz="900" b="1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>
                    <c:manualLayout>
                      <c:w val="0.33085687193599"/>
                      <c:h val="0.102360851838436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690-45F6-849F-F3EF7E6AE735}"/>
                </c:ext>
              </c:extLst>
            </c:dLbl>
            <c:dLbl>
              <c:idx val="5"/>
              <c:layout>
                <c:manualLayout>
                  <c:x val="-0.21193067863188542"/>
                  <c:y val="-3.7503985833650653E-3"/>
                </c:manualLayout>
              </c:layout>
              <c:numFmt formatCode="0__%" sourceLinked="0"/>
              <c:spPr/>
              <c:txPr>
                <a:bodyPr wrap="square"/>
                <a:lstStyle/>
                <a:p>
                  <a:pPr>
                    <a:defRPr sz="900" b="1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>
                    <c:manualLayout>
                      <c:w val="0.34726505794430895"/>
                      <c:h val="0.133814110005912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2690-45F6-849F-F3EF7E6AE735}"/>
                </c:ext>
              </c:extLst>
            </c:dLbl>
            <c:dLbl>
              <c:idx val="6"/>
              <c:layout>
                <c:manualLayout>
                  <c:x val="0.18609271415281392"/>
                  <c:y val="-0.15831112101764919"/>
                </c:manualLayout>
              </c:layout>
              <c:numFmt formatCode="0__%" sourceLinked="0"/>
              <c:spPr/>
              <c:txPr>
                <a:bodyPr wrap="square"/>
                <a:lstStyle/>
                <a:p>
                  <a:pPr>
                    <a:defRPr sz="900" b="1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90-45F6-849F-F3EF7E6AE735}"/>
                </c:ext>
              </c:extLst>
            </c:dLbl>
            <c:dLbl>
              <c:idx val="7"/>
              <c:layout>
                <c:manualLayout>
                  <c:x val="0.19109940222783769"/>
                  <c:y val="0.10751968150480308"/>
                </c:manualLayout>
              </c:layout>
              <c:numFmt formatCode="0__%" sourceLinked="0"/>
              <c:spPr/>
              <c:txPr>
                <a:bodyPr wrap="square"/>
                <a:lstStyle/>
                <a:p>
                  <a:pPr>
                    <a:defRPr sz="900" b="1" strike="noStrike" spc="-1">
                      <a:solidFill>
                        <a:srgbClr val="000000"/>
                      </a:solidFill>
                      <a:latin typeface="Arial"/>
                      <a:ea typeface="Arial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690-45F6-849F-F3EF7E6AE735}"/>
                </c:ext>
              </c:extLst>
            </c:dLbl>
            <c:numFmt formatCode="0__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900" b="1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1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'graph13 fab aliment bétail'!$B$5:$B$12</c:f>
              <c:strCache>
                <c:ptCount val="8"/>
                <c:pt idx="0">
                  <c:v>blé tendre</c:v>
                </c:pt>
                <c:pt idx="1">
                  <c:v>orges</c:v>
                </c:pt>
                <c:pt idx="2">
                  <c:v>maïs</c:v>
                </c:pt>
                <c:pt idx="3">
                  <c:v>triticale</c:v>
                </c:pt>
                <c:pt idx="4">
                  <c:v>autres céréales</c:v>
                </c:pt>
                <c:pt idx="5">
                  <c:v>oléoprotéagineux</c:v>
                </c:pt>
                <c:pt idx="6">
                  <c:v>tourteaux</c:v>
                </c:pt>
                <c:pt idx="7">
                  <c:v>divers</c:v>
                </c:pt>
              </c:strCache>
            </c:strRef>
          </c:cat>
          <c:val>
            <c:numRef>
              <c:f>'graph13 fab aliment bétail'!$C$5:$C$12</c:f>
              <c:numCache>
                <c:formatCode>0\ %</c:formatCode>
                <c:ptCount val="8"/>
                <c:pt idx="0">
                  <c:v>0.25284259570992673</c:v>
                </c:pt>
                <c:pt idx="1">
                  <c:v>3.1400778912644742E-2</c:v>
                </c:pt>
                <c:pt idx="2">
                  <c:v>0.17549059070551387</c:v>
                </c:pt>
                <c:pt idx="3">
                  <c:v>1.878407211792232E-2</c:v>
                </c:pt>
                <c:pt idx="4">
                  <c:v>5.6450987659959068E-3</c:v>
                </c:pt>
                <c:pt idx="5">
                  <c:v>1.598847243271603E-2</c:v>
                </c:pt>
                <c:pt idx="6">
                  <c:v>0.21888225929273372</c:v>
                </c:pt>
                <c:pt idx="7">
                  <c:v>0.28096613206254667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690-45F6-849F-F3EF7E6AE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0">
          <a:noFill/>
        </a:ln>
      </c:spPr>
    </c:plotArea>
    <c:plotVisOnly val="1"/>
    <c:dispBlanksAs val="zero"/>
    <c:showDLblsOverMax val="1"/>
  </c:chart>
  <c:spPr>
    <a:solidFill>
      <a:srgbClr val="FFFFFF"/>
    </a:solidFill>
    <a:ln w="648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366190695532013"/>
          <c:y val="7.1777777777777801E-2"/>
          <c:w val="0.59327498848456905"/>
          <c:h val="0.57944444444444398"/>
        </c:manualLayout>
      </c:layout>
      <c:pieChart>
        <c:varyColors val="1"/>
        <c:ser>
          <c:idx val="0"/>
          <c:order val="0"/>
          <c:spPr>
            <a:solidFill>
              <a:srgbClr val="ED7D31"/>
            </a:solidFill>
            <a:ln w="0">
              <a:noFill/>
            </a:ln>
          </c:spPr>
          <c:explosion val="7"/>
          <c:dPt>
            <c:idx val="0"/>
            <c:bubble3D val="0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1-B253-4B1E-9A8D-413D87D8A764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3-B253-4B1E-9A8D-413D87D8A764}"/>
              </c:ext>
            </c:extLst>
          </c:dPt>
          <c:dPt>
            <c:idx val="2"/>
            <c:bubble3D val="0"/>
            <c:spPr>
              <a:solidFill>
                <a:srgbClr val="BF9000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5-B253-4B1E-9A8D-413D87D8A764}"/>
              </c:ext>
            </c:extLst>
          </c:dPt>
          <c:dPt>
            <c:idx val="3"/>
            <c:bubble3D val="0"/>
            <c:spPr>
              <a:solidFill>
                <a:srgbClr val="FFD966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7-B253-4B1E-9A8D-413D87D8A764}"/>
              </c:ext>
            </c:extLst>
          </c:dPt>
          <c:dPt>
            <c:idx val="4"/>
            <c:bubble3D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9-B253-4B1E-9A8D-413D87D8A764}"/>
              </c:ext>
            </c:extLst>
          </c:dPt>
          <c:dPt>
            <c:idx val="5"/>
            <c:bubble3D val="0"/>
            <c:spPr>
              <a:solidFill>
                <a:srgbClr val="C55A11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B-B253-4B1E-9A8D-413D87D8A764}"/>
              </c:ext>
            </c:extLst>
          </c:dPt>
          <c:dPt>
            <c:idx val="6"/>
            <c:bubble3D val="0"/>
            <c:spPr>
              <a:solidFill>
                <a:srgbClr val="255E91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D-B253-4B1E-9A8D-413D87D8A764}"/>
              </c:ext>
            </c:extLst>
          </c:dPt>
          <c:dPt>
            <c:idx val="7"/>
            <c:bubble3D val="0"/>
            <c:spPr>
              <a:solidFill>
                <a:srgbClr val="9E480E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F-B253-4B1E-9A8D-413D87D8A764}"/>
              </c:ext>
            </c:extLst>
          </c:dPt>
          <c:dPt>
            <c:idx val="8"/>
            <c:bubble3D val="0"/>
            <c:spPr>
              <a:solidFill>
                <a:srgbClr val="636363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1-B253-4B1E-9A8D-413D87D8A764}"/>
              </c:ext>
            </c:extLst>
          </c:dPt>
          <c:dPt>
            <c:idx val="9"/>
            <c:bubble3D val="0"/>
            <c:spPr>
              <a:solidFill>
                <a:srgbClr val="FFFFFF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13-B253-4B1E-9A8D-413D87D8A764}"/>
              </c:ext>
            </c:extLst>
          </c:dPt>
          <c:dLbls>
            <c:dLbl>
              <c:idx val="0"/>
              <c:layout>
                <c:manualLayout>
                  <c:x val="-0.15567915060771773"/>
                  <c:y val="0.15779051605455027"/>
                </c:manualLayout>
              </c:layout>
              <c:numFmt formatCode="0.0__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53-4B1E-9A8D-413D87D8A764}"/>
                </c:ext>
              </c:extLst>
            </c:dLbl>
            <c:dLbl>
              <c:idx val="1"/>
              <c:layout>
                <c:manualLayout>
                  <c:x val="-2.0320371827726995E-2"/>
                  <c:y val="2.1629655696108755E-2"/>
                </c:manualLayout>
              </c:layout>
              <c:numFmt formatCode="0.0__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53-4B1E-9A8D-413D87D8A764}"/>
                </c:ext>
              </c:extLst>
            </c:dLbl>
            <c:dLbl>
              <c:idx val="2"/>
              <c:layout>
                <c:manualLayout>
                  <c:x val="0.21782997356579292"/>
                  <c:y val="8.5327418986411815E-2"/>
                </c:manualLayout>
              </c:layout>
              <c:numFmt formatCode="0.0__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384688338680712"/>
                      <c:h val="0.175431691762512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253-4B1E-9A8D-413D87D8A764}"/>
                </c:ext>
              </c:extLst>
            </c:dLbl>
            <c:dLbl>
              <c:idx val="3"/>
              <c:layout>
                <c:manualLayout>
                  <c:x val="1.6625300159412354E-2"/>
                  <c:y val="0.18043573549657671"/>
                </c:manualLayout>
              </c:layout>
              <c:numFmt formatCode="0.0__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53-4B1E-9A8D-413D87D8A764}"/>
                </c:ext>
              </c:extLst>
            </c:dLbl>
            <c:dLbl>
              <c:idx val="4"/>
              <c:layout>
                <c:manualLayout>
                  <c:x val="-4.2329876035003475E-2"/>
                  <c:y val="0.14818124571703739"/>
                </c:manualLayout>
              </c:layout>
              <c:numFmt formatCode="0.0__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>
                  <c15:layout>
                    <c:manualLayout>
                      <c:w val="0.31843735496498976"/>
                      <c:h val="0.112178430537291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253-4B1E-9A8D-413D87D8A764}"/>
                </c:ext>
              </c:extLst>
            </c:dLbl>
            <c:dLbl>
              <c:idx val="5"/>
              <c:layout>
                <c:manualLayout>
                  <c:x val="-0.16973955916083164"/>
                  <c:y val="9.4556393112687445E-2"/>
                </c:manualLayout>
              </c:layout>
              <c:numFmt formatCode="0.0__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53-4B1E-9A8D-413D87D8A764}"/>
                </c:ext>
              </c:extLst>
            </c:dLbl>
            <c:dLbl>
              <c:idx val="6"/>
              <c:layout>
                <c:manualLayout>
                  <c:x val="-0.16113936140874818"/>
                  <c:y val="2.2952666703708505E-2"/>
                </c:manualLayout>
              </c:layout>
              <c:numFmt formatCode="0.0__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253-4B1E-9A8D-413D87D8A764}"/>
                </c:ext>
              </c:extLst>
            </c:dLbl>
            <c:dLbl>
              <c:idx val="7"/>
              <c:layout>
                <c:manualLayout>
                  <c:x val="-5.7660875355651071E-2"/>
                  <c:y val="-8.8832811660770908E-2"/>
                </c:manualLayout>
              </c:layout>
              <c:numFmt formatCode="0.0__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>
                  <c15:layout>
                    <c:manualLayout>
                      <c:w val="0.25413496916009176"/>
                      <c:h val="0.120548034004407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253-4B1E-9A8D-413D87D8A764}"/>
                </c:ext>
              </c:extLst>
            </c:dLbl>
            <c:dLbl>
              <c:idx val="8"/>
              <c:layout>
                <c:manualLayout>
                  <c:x val="-6.1472983971319218E-3"/>
                  <c:y val="-0.20956790695090105"/>
                </c:manualLayout>
              </c:layout>
              <c:numFmt formatCode="0.0__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>
                  <c15:layout>
                    <c:manualLayout>
                      <c:w val="0.30041299244640846"/>
                      <c:h val="0.112178430537291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253-4B1E-9A8D-413D87D8A764}"/>
                </c:ext>
              </c:extLst>
            </c:dLbl>
            <c:dLbl>
              <c:idx val="9"/>
              <c:numFmt formatCode="0.0__%" sourceLinked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253-4B1E-9A8D-413D87D8A764}"/>
                </c:ext>
              </c:extLst>
            </c:dLbl>
            <c:numFmt formatCode="0.0__%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'graph1 surface COP'!$A$6:$A$15</c:f>
              <c:strCache>
                <c:ptCount val="10"/>
                <c:pt idx="0">
                  <c:v>Blé tendre</c:v>
                </c:pt>
                <c:pt idx="1">
                  <c:v>Maïs grain et maïs semence</c:v>
                </c:pt>
                <c:pt idx="2">
                  <c:v>Orge et escourgeon</c:v>
                </c:pt>
                <c:pt idx="3">
                  <c:v>Triticale</c:v>
                </c:pt>
                <c:pt idx="4">
                  <c:v>Autres céréales</c:v>
                </c:pt>
                <c:pt idx="5">
                  <c:v>Blé dur</c:v>
                </c:pt>
                <c:pt idx="6">
                  <c:v>Avoine</c:v>
                </c:pt>
                <c:pt idx="7">
                  <c:v>Sorgho grain</c:v>
                </c:pt>
                <c:pt idx="8">
                  <c:v>Seigle et méteil</c:v>
                </c:pt>
                <c:pt idx="9">
                  <c:v>Oleagineux + Protéagineux</c:v>
                </c:pt>
              </c:strCache>
            </c:strRef>
          </c:cat>
          <c:val>
            <c:numRef>
              <c:f>'graph1 surface COP'!$B$6:$B$15</c:f>
              <c:numCache>
                <c:formatCode>#\ ##0\ _€</c:formatCode>
                <c:ptCount val="10"/>
                <c:pt idx="0">
                  <c:v>379889</c:v>
                </c:pt>
                <c:pt idx="1">
                  <c:v>156015</c:v>
                </c:pt>
                <c:pt idx="2">
                  <c:v>70573</c:v>
                </c:pt>
                <c:pt idx="3">
                  <c:v>36782</c:v>
                </c:pt>
                <c:pt idx="4">
                  <c:v>28739</c:v>
                </c:pt>
                <c:pt idx="5">
                  <c:v>25792</c:v>
                </c:pt>
                <c:pt idx="6">
                  <c:v>5745</c:v>
                </c:pt>
                <c:pt idx="7">
                  <c:v>2245</c:v>
                </c:pt>
                <c:pt idx="8">
                  <c:v>2947</c:v>
                </c:pt>
                <c:pt idx="9">
                  <c:v>137483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253-4B1E-9A8D-413D87D8A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15"/>
      </c:pieChart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30413537636855548"/>
          <c:y val="3.0416666666666699E-2"/>
          <c:w val="0.63556253002604357"/>
          <c:h val="0.855583333333333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'graph2 comptes agri'!$D$7</c:f>
              <c:strCache>
                <c:ptCount val="1"/>
                <c:pt idx="0">
                  <c:v>Volume de production (milliers de tonnes)</c:v>
                </c:pt>
              </c:strCache>
            </c:strRef>
          </c:tx>
          <c:spPr>
            <a:solidFill>
              <a:srgbClr val="92D050"/>
            </a:solidFill>
            <a:ln w="2556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9E7-4C09-AF73-6E998CACC98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9E7-4C09-AF73-6E998CACC98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9E7-4C09-AF73-6E998CACC98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9E7-4C09-AF73-6E998CACC98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9E7-4C09-AF73-6E998CACC988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0B-A9E7-4C09-AF73-6E998CACC98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9E7-4C09-AF73-6E998CACC98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9E7-4C09-AF73-6E998CACC98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9E7-4C09-AF73-6E998CACC98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9E7-4C09-AF73-6E998CACC98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9E7-4C09-AF73-6E998CACC98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5E36D5D-053F-4902-9009-B41BA9560274}" type="CELLRANGE">
                      <a:rPr lang="en-US" sz="9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pPr/>
                      <a:t>[PLAGECELL]</a:t>
                    </a:fld>
                    <a:endParaRPr lang="fr-FR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9E7-4C09-AF73-6E998CACC98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F2C665C-6711-4214-B04B-5758DF5EAB43}" type="CELLRANGE">
                      <a:rPr lang="en-US" sz="9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pPr/>
                      <a:t>[PLAGECELL]</a:t>
                    </a:fld>
                    <a:endParaRPr lang="fr-FR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9E7-4C09-AF73-6E998CACC98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AE071EB-AA2F-460E-B0DC-07AD1F0D4AAC}" type="CELLRANGE">
                      <a:rPr lang="en-US" sz="9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pPr/>
                      <a:t>[PLAGECELL]</a:t>
                    </a:fld>
                    <a:endParaRPr lang="fr-FR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9E7-4C09-AF73-6E998CACC98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6547FE0-E32B-442D-9F63-E94D22E3554D}" type="CELLRANGE">
                      <a:rPr lang="en-US" sz="9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pPr/>
                      <a:t>[PLAGECELL]</a:t>
                    </a:fld>
                    <a:endParaRPr lang="fr-FR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9E7-4C09-AF73-6E998CACC98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184A227-EE85-44E3-9946-B81B4D419433}" type="CELLRANGE">
                      <a:rPr lang="en-US" sz="9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pPr/>
                      <a:t>[PLAGECELL]</a:t>
                    </a:fld>
                    <a:endParaRPr lang="fr-FR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9E7-4C09-AF73-6E998CACC98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B84A8F5-3B01-4358-9C85-02B5D1117B60}" type="CELLRANGE">
                      <a:rPr lang="en-US" sz="9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pPr/>
                      <a:t>[PLAGECELL]</a:t>
                    </a:fld>
                    <a:endParaRPr lang="fr-FR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9E7-4C09-AF73-6E998CACC98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6D3FB89-84CD-4C41-B606-F84B7BFA0029}" type="CELLRANGE">
                      <a:rPr lang="en-US" sz="9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pPr/>
                      <a:t>[PLAGECELL]</a:t>
                    </a:fld>
                    <a:endParaRPr lang="fr-FR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A9E7-4C09-AF73-6E998CACC98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396BB4D-2581-491F-BB4A-DCD533211901}" type="CELLRANGE">
                      <a:rPr lang="en-US" sz="9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pPr/>
                      <a:t>[PLAGECELL]</a:t>
                    </a:fld>
                    <a:endParaRPr lang="fr-FR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A9E7-4C09-AF73-6E998CACC98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976BEE1-8548-44B5-87EF-FD2565384453}" type="CELLRANGE">
                      <a:rPr lang="en-US" sz="9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pPr/>
                      <a:t>[PLAGECELL]</a:t>
                    </a:fld>
                    <a:endParaRPr lang="fr-FR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A9E7-4C09-AF73-6E998CACC98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FCA6197-D334-4301-B143-F3C41C319BBC}" type="CELLRANGE">
                      <a:rPr lang="en-US" sz="9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pPr/>
                      <a:t>[PLAGECELL]</a:t>
                    </a:fld>
                    <a:endParaRPr lang="fr-FR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A9E7-4C09-AF73-6E998CACC98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5CB05F8-12E6-4E44-A29B-4BD0F93E2591}" type="CELLRANGE">
                      <a:rPr lang="en-US" sz="9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pPr/>
                      <a:t>[PLAGECELL]</a:t>
                    </a:fld>
                    <a:endParaRPr lang="fr-FR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A9E7-4C09-AF73-6E998CACC9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900" b="1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'graph2 comptes agri'!$B$15:$B$25</c:f>
              <c:strCache>
                <c:ptCount val="11"/>
                <c:pt idx="0">
                  <c:v>Île-de-France</c:v>
                </c:pt>
                <c:pt idx="1">
                  <c:v>Auvergne-
Rhône-Alpes</c:v>
                </c:pt>
                <c:pt idx="2">
                  <c:v>Bretagne</c:v>
                </c:pt>
                <c:pt idx="3">
                  <c:v>Bourgogne-
Franche-Comté</c:v>
                </c:pt>
                <c:pt idx="4">
                  <c:v>Normandie</c:v>
                </c:pt>
                <c:pt idx="5">
                  <c:v>Pays de la 
Loire</c:v>
                </c:pt>
                <c:pt idx="6">
                  <c:v>Occitanie</c:v>
                </c:pt>
                <c:pt idx="7">
                  <c:v>Hauts-de-
France</c:v>
                </c:pt>
                <c:pt idx="8">
                  <c:v>Nouvelle-
Aquitaine</c:v>
                </c:pt>
                <c:pt idx="9">
                  <c:v>Centre-
Val de Loire</c:v>
                </c:pt>
                <c:pt idx="10">
                  <c:v>Grand Est</c:v>
                </c:pt>
              </c:strCache>
            </c:strRef>
          </c:cat>
          <c:val>
            <c:numRef>
              <c:f>'graph2 comptes agri'!$F$15:$F$25</c:f>
              <c:numCache>
                <c:formatCode>0.0%</c:formatCode>
                <c:ptCount val="11"/>
                <c:pt idx="0">
                  <c:v>4.4513670929697408E-2</c:v>
                </c:pt>
                <c:pt idx="1">
                  <c:v>5.1580701046407197E-2</c:v>
                </c:pt>
                <c:pt idx="2">
                  <c:v>6.3783932869610607E-2</c:v>
                </c:pt>
                <c:pt idx="3">
                  <c:v>7.1747942684956392E-2</c:v>
                </c:pt>
                <c:pt idx="4">
                  <c:v>7.4332411648205185E-2</c:v>
                </c:pt>
                <c:pt idx="5">
                  <c:v>7.7629267020833323E-2</c:v>
                </c:pt>
                <c:pt idx="6">
                  <c:v>6.4774925865030281E-2</c:v>
                </c:pt>
                <c:pt idx="7">
                  <c:v>0.12720555519408622</c:v>
                </c:pt>
                <c:pt idx="8">
                  <c:v>0.13410161887366817</c:v>
                </c:pt>
                <c:pt idx="9">
                  <c:v>0.13442477493932897</c:v>
                </c:pt>
                <c:pt idx="10">
                  <c:v>0.15204532473319773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'graph2 comptes agri'!$D$15:$D$25</c15:f>
                <c15:dlblRangeCache>
                  <c:ptCount val="11"/>
                  <c:pt idx="0">
                    <c:v>3 306</c:v>
                  </c:pt>
                  <c:pt idx="1">
                    <c:v>3 831</c:v>
                  </c:pt>
                  <c:pt idx="2">
                    <c:v>4 737</c:v>
                  </c:pt>
                  <c:pt idx="3">
                    <c:v>5 329</c:v>
                  </c:pt>
                  <c:pt idx="4">
                    <c:v>5 521</c:v>
                  </c:pt>
                  <c:pt idx="5">
                    <c:v>5 766</c:v>
                  </c:pt>
                  <c:pt idx="6">
                    <c:v>4 811</c:v>
                  </c:pt>
                  <c:pt idx="7">
                    <c:v>9 448</c:v>
                  </c:pt>
                  <c:pt idx="8">
                    <c:v>9 960</c:v>
                  </c:pt>
                  <c:pt idx="9">
                    <c:v>9 984</c:v>
                  </c:pt>
                  <c:pt idx="10">
                    <c:v>11 293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A9E7-4C09-AF73-6E998CACC988}"/>
            </c:ext>
          </c:extLst>
        </c:ser>
        <c:ser>
          <c:idx val="1"/>
          <c:order val="1"/>
          <c:tx>
            <c:strRef>
              <c:f>'graph2 comptes agri'!$C$7</c:f>
              <c:strCache>
                <c:ptCount val="1"/>
                <c:pt idx="0">
                  <c:v>Valeur de la production (millions d'euros)</c:v>
                </c:pt>
              </c:strCache>
            </c:strRef>
          </c:tx>
          <c:spPr>
            <a:solidFill>
              <a:srgbClr val="FF9900"/>
            </a:solidFill>
            <a:ln w="2556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9E7-4C09-AF73-6E998CACC98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9E7-4C09-AF73-6E998CACC98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9E7-4C09-AF73-6E998CACC988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1E-A9E7-4C09-AF73-6E998CACC98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9E7-4C09-AF73-6E998CACC988}"/>
              </c:ext>
            </c:extLst>
          </c:dPt>
          <c:dPt>
            <c:idx val="5"/>
            <c:invertIfNegative val="0"/>
            <c:bubble3D val="0"/>
            <c:spPr>
              <a:solidFill>
                <a:srgbClr val="C55A11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22-A9E7-4C09-AF73-6E998CACC98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A9E7-4C09-AF73-6E998CACC98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A9E7-4C09-AF73-6E998CACC98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A9E7-4C09-AF73-6E998CACC98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A9E7-4C09-AF73-6E998CACC98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A9E7-4C09-AF73-6E998CACC98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160CDCC-B807-4F85-9DBF-20726A97AC2C}" type="CELLRANGE">
                      <a:rPr lang="en-US" sz="9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pPr/>
                      <a:t>[PLAGECELL]</a:t>
                    </a:fld>
                    <a:endParaRPr lang="fr-FR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A9E7-4C09-AF73-6E998CACC98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5BEC33E-16EE-464D-BB9D-BB8502C3453C}" type="CELLRANGE">
                      <a:rPr lang="en-US" sz="9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pPr/>
                      <a:t>[PLAGECELL]</a:t>
                    </a:fld>
                    <a:endParaRPr lang="fr-FR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A9E7-4C09-AF73-6E998CACC98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C678AE3-AC20-4A23-81EC-FC10182C50EA}" type="CELLRANGE">
                      <a:rPr lang="en-US" sz="9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pPr/>
                      <a:t>[PLAGECELL]</a:t>
                    </a:fld>
                    <a:endParaRPr lang="fr-FR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A9E7-4C09-AF73-6E998CACC98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98B97A8-A315-49F3-BABF-DAE16B30E8C7}" type="CELLRANGE">
                      <a:rPr lang="en-US" sz="9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pPr/>
                      <a:t>[PLAGECELL]</a:t>
                    </a:fld>
                    <a:endParaRPr lang="fr-FR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A9E7-4C09-AF73-6E998CACC98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AC571CE-C82F-4167-8885-F432266E4A2F}" type="CELLRANGE">
                      <a:rPr lang="en-US" sz="9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pPr/>
                      <a:t>[PLAGECELL]</a:t>
                    </a:fld>
                    <a:endParaRPr lang="fr-FR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A9E7-4C09-AF73-6E998CACC98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913CF73-D98A-40F8-A2F2-0CC4C9AF0B1C}" type="CELLRANGE">
                      <a:rPr lang="en-US" sz="9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pPr/>
                      <a:t>[PLAGECELL]</a:t>
                    </a:fld>
                    <a:endParaRPr lang="fr-FR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A9E7-4C09-AF73-6E998CACC98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2B7AA35-A513-4075-9E40-DA9F61354062}" type="CELLRANGE">
                      <a:rPr lang="en-US" sz="9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pPr/>
                      <a:t>[PLAGECELL]</a:t>
                    </a:fld>
                    <a:endParaRPr lang="fr-FR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A9E7-4C09-AF73-6E998CACC98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D15312A-BC38-4A75-87AB-994B5F469454}" type="CELLRANGE">
                      <a:rPr lang="en-US" sz="9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pPr/>
                      <a:t>[PLAGECELL]</a:t>
                    </a:fld>
                    <a:endParaRPr lang="fr-FR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A9E7-4C09-AF73-6E998CACC98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1728595-D52A-4161-BDE0-A02BB4EF9AC8}" type="CELLRANGE">
                      <a:rPr lang="en-US" sz="9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pPr/>
                      <a:t>[PLAGECELL]</a:t>
                    </a:fld>
                    <a:endParaRPr lang="fr-FR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A9E7-4C09-AF73-6E998CACC98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250E2C1-F6BC-42D0-9874-40D60FE0D6F5}" type="CELLRANGE">
                      <a:rPr lang="en-US" sz="9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pPr/>
                      <a:t>[PLAGECELL]</a:t>
                    </a:fld>
                    <a:endParaRPr lang="fr-FR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A9E7-4C09-AF73-6E998CACC98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E899091-6559-437E-AA13-8FC62C8D2633}" type="CELLRANGE">
                      <a:rPr lang="en-US" sz="900" b="0" strike="noStrike" spc="-1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pPr/>
                      <a:t>[PLAGECELL]</a:t>
                    </a:fld>
                    <a:endParaRPr lang="fr-FR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A9E7-4C09-AF73-6E998CACC9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900" b="1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'graph2 comptes agri'!$B$15:$B$25</c:f>
              <c:strCache>
                <c:ptCount val="11"/>
                <c:pt idx="0">
                  <c:v>Île-de-France</c:v>
                </c:pt>
                <c:pt idx="1">
                  <c:v>Auvergne-
Rhône-Alpes</c:v>
                </c:pt>
                <c:pt idx="2">
                  <c:v>Bretagne</c:v>
                </c:pt>
                <c:pt idx="3">
                  <c:v>Bourgogne-
Franche-Comté</c:v>
                </c:pt>
                <c:pt idx="4">
                  <c:v>Normandie</c:v>
                </c:pt>
                <c:pt idx="5">
                  <c:v>Pays de la 
Loire</c:v>
                </c:pt>
                <c:pt idx="6">
                  <c:v>Occitanie</c:v>
                </c:pt>
                <c:pt idx="7">
                  <c:v>Hauts-de-
France</c:v>
                </c:pt>
                <c:pt idx="8">
                  <c:v>Nouvelle-
Aquitaine</c:v>
                </c:pt>
                <c:pt idx="9">
                  <c:v>Centre-
Val de Loire</c:v>
                </c:pt>
                <c:pt idx="10">
                  <c:v>Grand Est</c:v>
                </c:pt>
              </c:strCache>
            </c:strRef>
          </c:cat>
          <c:val>
            <c:numRef>
              <c:f>'graph2 comptes agri'!$E$15:$E$25</c:f>
              <c:numCache>
                <c:formatCode>0.0%</c:formatCode>
                <c:ptCount val="11"/>
                <c:pt idx="0">
                  <c:v>3.9471424529212262E-2</c:v>
                </c:pt>
                <c:pt idx="1">
                  <c:v>4.5631014500496954E-2</c:v>
                </c:pt>
                <c:pt idx="2">
                  <c:v>6.1363102322358427E-2</c:v>
                </c:pt>
                <c:pt idx="3">
                  <c:v>6.872811391043461E-2</c:v>
                </c:pt>
                <c:pt idx="4">
                  <c:v>6.8793537064670243E-2</c:v>
                </c:pt>
                <c:pt idx="5">
                  <c:v>7.2178094910460247E-2</c:v>
                </c:pt>
                <c:pt idx="6">
                  <c:v>7.5572466229385585E-2</c:v>
                </c:pt>
                <c:pt idx="7">
                  <c:v>0.11373760844569308</c:v>
                </c:pt>
                <c:pt idx="8">
                  <c:v>0.13181293557509408</c:v>
                </c:pt>
                <c:pt idx="9">
                  <c:v>0.15446515753622944</c:v>
                </c:pt>
                <c:pt idx="10">
                  <c:v>0.16359659428866771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'graph2 comptes agri'!$C$15:$C$25</c15:f>
                <c15:dlblRangeCache>
                  <c:ptCount val="11"/>
                  <c:pt idx="0">
                    <c:v>724</c:v>
                  </c:pt>
                  <c:pt idx="1">
                    <c:v>837</c:v>
                  </c:pt>
                  <c:pt idx="2">
                    <c:v>1 126</c:v>
                  </c:pt>
                  <c:pt idx="3">
                    <c:v>1 261</c:v>
                  </c:pt>
                  <c:pt idx="4">
                    <c:v>1 262</c:v>
                  </c:pt>
                  <c:pt idx="5">
                    <c:v>1 324</c:v>
                  </c:pt>
                  <c:pt idx="6">
                    <c:v>1 386</c:v>
                  </c:pt>
                  <c:pt idx="7">
                    <c:v>2 086</c:v>
                  </c:pt>
                  <c:pt idx="8">
                    <c:v>2 418</c:v>
                  </c:pt>
                  <c:pt idx="9">
                    <c:v>2 833</c:v>
                  </c:pt>
                  <c:pt idx="10">
                    <c:v>3 001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D-A9E7-4C09-AF73-6E998CACC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56565"/>
        <c:axId val="62149240"/>
      </c:barChart>
      <c:catAx>
        <c:axId val="28856565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fr-FR"/>
          </a:p>
        </c:txPr>
        <c:crossAx val="62149240"/>
        <c:crosses val="autoZero"/>
        <c:auto val="1"/>
        <c:lblAlgn val="ctr"/>
        <c:lblOffset val="100"/>
        <c:noMultiLvlLbl val="0"/>
      </c:catAx>
      <c:valAx>
        <c:axId val="62149240"/>
        <c:scaling>
          <c:orientation val="minMax"/>
          <c:max val="0.2"/>
        </c:scaling>
        <c:delete val="0"/>
        <c:axPos val="b"/>
        <c:title>
          <c:tx>
            <c:rich>
              <a:bodyPr rot="0"/>
              <a:lstStyle/>
              <a:p>
                <a:pPr>
                  <a:defRPr lang="fr-FR" sz="1000" b="1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lang="fr-FR" sz="1000" b="1" strike="noStrike" spc="-1">
                    <a:solidFill>
                      <a:srgbClr val="000000"/>
                    </a:solidFill>
                    <a:latin typeface="Arial"/>
                    <a:ea typeface="Arial"/>
                  </a:rPr>
                  <a:t>Part de la région dans le total France</a:t>
                </a:r>
              </a:p>
            </c:rich>
          </c:tx>
          <c:layout>
            <c:manualLayout>
              <c:xMode val="edge"/>
              <c:yMode val="edge"/>
              <c:x val="0.26895180661963641"/>
              <c:y val="0.94041673467167197"/>
            </c:manualLayout>
          </c:layout>
          <c:overlay val="0"/>
          <c:spPr>
            <a:noFill/>
            <a:ln w="2556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fr-FR"/>
          </a:p>
        </c:txPr>
        <c:crossAx val="28856565"/>
        <c:crosses val="autoZero"/>
        <c:crossBetween val="between"/>
        <c:majorUnit val="0.05"/>
      </c:valAx>
      <c:spPr>
        <a:noFill/>
        <a:ln w="25560">
          <a:noFill/>
        </a:ln>
      </c:spPr>
    </c:plotArea>
    <c:legend>
      <c:legendPos val="r"/>
      <c:layout>
        <c:manualLayout>
          <c:xMode val="edge"/>
          <c:yMode val="edge"/>
          <c:x val="0.72824156305506205"/>
          <c:y val="0.56389516219194702"/>
          <c:w val="0.24156305506216699"/>
          <c:h val="0.30194336467435201"/>
        </c:manualLayout>
      </c:layout>
      <c:overlay val="0"/>
      <c:spPr>
        <a:solidFill>
          <a:srgbClr val="FFFFFF"/>
        </a:solidFill>
        <a:ln w="25560">
          <a:noFill/>
        </a:ln>
      </c:spPr>
      <c:txPr>
        <a:bodyPr/>
        <a:lstStyle/>
        <a:p>
          <a:pPr>
            <a:defRPr sz="900" b="0" strike="noStrike" spc="-1">
              <a:solidFill>
                <a:srgbClr val="000000"/>
              </a:solidFill>
              <a:latin typeface="Arial"/>
              <a:ea typeface="Arial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648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5750162372807999"/>
          <c:y val="0.11804347826087"/>
          <c:w val="0.81359601645377799"/>
          <c:h val="0.65619565217391296"/>
        </c:manualLayout>
      </c:layout>
      <c:barChart>
        <c:barDir val="col"/>
        <c:grouping val="stacked"/>
        <c:varyColors val="0"/>
        <c:ser>
          <c:idx val="0"/>
          <c:order val="0"/>
          <c:tx>
            <c:v>Céréales</c:v>
          </c:tx>
          <c:spPr>
            <a:solidFill>
              <a:srgbClr val="FFC000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8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'graph3 surfaces COP'!$B$9:$M$9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'graph3 surfaces COP'!$B$10:$M$10</c:f>
              <c:numCache>
                <c:formatCode>General</c:formatCode>
                <c:ptCount val="12"/>
                <c:pt idx="0">
                  <c:v>646345</c:v>
                </c:pt>
                <c:pt idx="1">
                  <c:v>649296</c:v>
                </c:pt>
                <c:pt idx="2">
                  <c:v>689448</c:v>
                </c:pt>
                <c:pt idx="3">
                  <c:v>666029</c:v>
                </c:pt>
                <c:pt idx="4">
                  <c:v>725960</c:v>
                </c:pt>
                <c:pt idx="5">
                  <c:v>718616</c:v>
                </c:pt>
                <c:pt idx="6">
                  <c:v>708040</c:v>
                </c:pt>
                <c:pt idx="7">
                  <c:v>689811</c:v>
                </c:pt>
                <c:pt idx="8">
                  <c:v>674461</c:v>
                </c:pt>
                <c:pt idx="9">
                  <c:v>675853</c:v>
                </c:pt>
                <c:pt idx="10">
                  <c:v>638717</c:v>
                </c:pt>
                <c:pt idx="11">
                  <c:v>708727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C-4070-8BA5-3533ADE03EAE}"/>
            </c:ext>
          </c:extLst>
        </c:ser>
        <c:ser>
          <c:idx val="1"/>
          <c:order val="1"/>
          <c:tx>
            <c:v>Oléagineux</c:v>
          </c:tx>
          <c:spPr>
            <a:solidFill>
              <a:srgbClr val="A9D18E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8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'graph3 surfaces COP'!$B$9:$M$9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'graph3 surfaces COP'!$B$11:$M$11</c:f>
              <c:numCache>
                <c:formatCode>General</c:formatCode>
                <c:ptCount val="12"/>
                <c:pt idx="0">
                  <c:v>101042</c:v>
                </c:pt>
                <c:pt idx="1">
                  <c:v>104510</c:v>
                </c:pt>
                <c:pt idx="2">
                  <c:v>101966</c:v>
                </c:pt>
                <c:pt idx="3">
                  <c:v>107565</c:v>
                </c:pt>
                <c:pt idx="4">
                  <c:v>90713</c:v>
                </c:pt>
                <c:pt idx="5">
                  <c:v>99801</c:v>
                </c:pt>
                <c:pt idx="6">
                  <c:v>104772</c:v>
                </c:pt>
                <c:pt idx="7">
                  <c:v>113950</c:v>
                </c:pt>
                <c:pt idx="8">
                  <c:v>126069</c:v>
                </c:pt>
                <c:pt idx="9">
                  <c:v>103402</c:v>
                </c:pt>
                <c:pt idx="10">
                  <c:v>127350</c:v>
                </c:pt>
                <c:pt idx="11">
                  <c:v>111607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C-4070-8BA5-3533ADE03EAE}"/>
            </c:ext>
          </c:extLst>
        </c:ser>
        <c:ser>
          <c:idx val="2"/>
          <c:order val="2"/>
          <c:tx>
            <c:v>Protéagineux</c:v>
          </c:tx>
          <c:spPr>
            <a:solidFill>
              <a:srgbClr val="54823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8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'graph3 surfaces COP'!$B$9:$M$9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'graph3 surfaces COP'!$B$12:$M$12</c:f>
              <c:numCache>
                <c:formatCode>General</c:formatCode>
                <c:ptCount val="12"/>
                <c:pt idx="0">
                  <c:v>24924</c:v>
                </c:pt>
                <c:pt idx="1">
                  <c:v>19499</c:v>
                </c:pt>
                <c:pt idx="2">
                  <c:v>14345</c:v>
                </c:pt>
                <c:pt idx="3">
                  <c:v>11945</c:v>
                </c:pt>
                <c:pt idx="4">
                  <c:v>15507</c:v>
                </c:pt>
                <c:pt idx="5">
                  <c:v>17669</c:v>
                </c:pt>
                <c:pt idx="6">
                  <c:v>20818</c:v>
                </c:pt>
                <c:pt idx="7">
                  <c:v>23622</c:v>
                </c:pt>
                <c:pt idx="8">
                  <c:v>21620</c:v>
                </c:pt>
                <c:pt idx="9">
                  <c:v>21538</c:v>
                </c:pt>
                <c:pt idx="10">
                  <c:v>24152</c:v>
                </c:pt>
                <c:pt idx="11">
                  <c:v>25876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C-4070-8BA5-3533ADE03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023975"/>
        <c:axId val="9880937"/>
      </c:barChart>
      <c:catAx>
        <c:axId val="54023975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 rot="5400000"/>
          <a:lstStyle/>
          <a:p>
            <a:pPr>
              <a:defRPr sz="8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fr-FR"/>
          </a:p>
        </c:txPr>
        <c:crossAx val="9880937"/>
        <c:crosses val="autoZero"/>
        <c:auto val="1"/>
        <c:lblAlgn val="ctr"/>
        <c:lblOffset val="100"/>
        <c:noMultiLvlLbl val="0"/>
      </c:catAx>
      <c:valAx>
        <c:axId val="9880937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prstDash val="sysDash"/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fr-FR"/>
          </a:p>
        </c:txPr>
        <c:crossAx val="54023975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fr-FR"/>
                    <a:t>Milliers d'hectares</a:t>
                  </a:r>
                </a:p>
              </c:rich>
            </c:tx>
          </c:dispUnitsLbl>
        </c:dispUnits>
      </c:valAx>
      <c:spPr>
        <a:noFill/>
        <a:ln w="25560">
          <a:noFill/>
        </a:ln>
      </c:spPr>
    </c:plotArea>
    <c:legend>
      <c:legendPos val="b"/>
      <c:layout>
        <c:manualLayout>
          <c:xMode val="edge"/>
          <c:yMode val="edge"/>
          <c:x val="1.6056440399443799E-2"/>
          <c:y val="0.90278069407990702"/>
          <c:w val="0.86536468208823203"/>
          <c:h val="6.5429649758454098E-2"/>
        </c:manualLayout>
      </c:layout>
      <c:overlay val="0"/>
      <c:spPr>
        <a:solidFill>
          <a:srgbClr val="FFFFFF"/>
        </a:solidFill>
        <a:ln w="2556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Arial"/>
              <a:ea typeface="Arial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648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7001617001617"/>
          <c:y val="5.2490376764259897E-2"/>
          <c:w val="0.81439131439131396"/>
          <c:h val="0.861425405342354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'graph4 bio'!$A$10</c:f>
              <c:strCache>
                <c:ptCount val="1"/>
                <c:pt idx="0">
                  <c:v>Loire-Atlantique</c:v>
                </c:pt>
              </c:strCache>
            </c:strRef>
          </c:tx>
          <c:spPr>
            <a:solidFill>
              <a:srgbClr val="92D050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'graph4 bio'!$B$9:$M$9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'graph4 bio'!$B$10:$M$10</c:f>
              <c:numCache>
                <c:formatCode>General</c:formatCode>
                <c:ptCount val="12"/>
                <c:pt idx="0">
                  <c:v>4627.46</c:v>
                </c:pt>
                <c:pt idx="1">
                  <c:v>5263.4480000000003</c:v>
                </c:pt>
                <c:pt idx="2">
                  <c:v>5735.4930000000004</c:v>
                </c:pt>
                <c:pt idx="3">
                  <c:v>5492.7929999999997</c:v>
                </c:pt>
                <c:pt idx="4">
                  <c:v>5920.6530000000002</c:v>
                </c:pt>
                <c:pt idx="5">
                  <c:v>6796.7870000000003</c:v>
                </c:pt>
                <c:pt idx="6">
                  <c:v>8334.86</c:v>
                </c:pt>
                <c:pt idx="7">
                  <c:v>8925.8680000000004</c:v>
                </c:pt>
                <c:pt idx="8">
                  <c:v>10360.915999999999</c:v>
                </c:pt>
                <c:pt idx="9">
                  <c:v>11255.021000000001</c:v>
                </c:pt>
                <c:pt idx="10">
                  <c:v>12710.712</c:v>
                </c:pt>
                <c:pt idx="11">
                  <c:v>13978.763999999999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4-4949-9094-4CD0E01020A4}"/>
            </c:ext>
          </c:extLst>
        </c:ser>
        <c:ser>
          <c:idx val="1"/>
          <c:order val="1"/>
          <c:tx>
            <c:strRef>
              <c:f>'graph4 bio'!$A$11</c:f>
              <c:strCache>
                <c:ptCount val="1"/>
                <c:pt idx="0">
                  <c:v>Maine-et-Loire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'graph4 bio'!$B$9:$M$9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'graph4 bio'!$B$11:$M$11</c:f>
              <c:numCache>
                <c:formatCode>General</c:formatCode>
                <c:ptCount val="12"/>
                <c:pt idx="0">
                  <c:v>4944.1980000000003</c:v>
                </c:pt>
                <c:pt idx="1">
                  <c:v>5270.567</c:v>
                </c:pt>
                <c:pt idx="2">
                  <c:v>5688.5820000000003</c:v>
                </c:pt>
                <c:pt idx="3">
                  <c:v>5201.5619999999999</c:v>
                </c:pt>
                <c:pt idx="4">
                  <c:v>6039.0330000000004</c:v>
                </c:pt>
                <c:pt idx="5">
                  <c:v>6922.5230000000001</c:v>
                </c:pt>
                <c:pt idx="6">
                  <c:v>8564.6299999999992</c:v>
                </c:pt>
                <c:pt idx="7">
                  <c:v>9135.66</c:v>
                </c:pt>
                <c:pt idx="8">
                  <c:v>10642.776</c:v>
                </c:pt>
                <c:pt idx="9">
                  <c:v>12120.962</c:v>
                </c:pt>
                <c:pt idx="10">
                  <c:v>14266.772000000001</c:v>
                </c:pt>
                <c:pt idx="11">
                  <c:v>15490.325999999999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34-4949-9094-4CD0E01020A4}"/>
            </c:ext>
          </c:extLst>
        </c:ser>
        <c:ser>
          <c:idx val="2"/>
          <c:order val="2"/>
          <c:tx>
            <c:strRef>
              <c:f>'graph4 bio'!$A$12</c:f>
              <c:strCache>
                <c:ptCount val="1"/>
                <c:pt idx="0">
                  <c:v>Mayenne</c:v>
                </c:pt>
              </c:strCache>
            </c:strRef>
          </c:tx>
          <c:spPr>
            <a:solidFill>
              <a:srgbClr val="A5A5A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'graph4 bio'!$B$9:$M$9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'graph4 bio'!$B$12:$M$12</c:f>
              <c:numCache>
                <c:formatCode>General</c:formatCode>
                <c:ptCount val="12"/>
                <c:pt idx="0">
                  <c:v>2442.83</c:v>
                </c:pt>
                <c:pt idx="1">
                  <c:v>2792.91</c:v>
                </c:pt>
                <c:pt idx="2">
                  <c:v>2881.11</c:v>
                </c:pt>
                <c:pt idx="3">
                  <c:v>2825.16</c:v>
                </c:pt>
                <c:pt idx="4">
                  <c:v>3183.62</c:v>
                </c:pt>
                <c:pt idx="5">
                  <c:v>3152.7</c:v>
                </c:pt>
                <c:pt idx="6">
                  <c:v>3902.89</c:v>
                </c:pt>
                <c:pt idx="7">
                  <c:v>4104.53</c:v>
                </c:pt>
                <c:pt idx="8">
                  <c:v>4976.12</c:v>
                </c:pt>
                <c:pt idx="9">
                  <c:v>6271.88</c:v>
                </c:pt>
                <c:pt idx="10">
                  <c:v>6947.98</c:v>
                </c:pt>
                <c:pt idx="11">
                  <c:v>7783.9960000000001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34-4949-9094-4CD0E01020A4}"/>
            </c:ext>
          </c:extLst>
        </c:ser>
        <c:ser>
          <c:idx val="3"/>
          <c:order val="3"/>
          <c:tx>
            <c:strRef>
              <c:f>'graph4 bio'!$A$13</c:f>
              <c:strCache>
                <c:ptCount val="1"/>
                <c:pt idx="0">
                  <c:v>Sarthe</c:v>
                </c:pt>
              </c:strCache>
            </c:strRef>
          </c:tx>
          <c:spPr>
            <a:solidFill>
              <a:srgbClr val="FFC000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'graph4 bio'!$B$9:$M$9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'graph4 bio'!$B$13:$M$13</c:f>
              <c:numCache>
                <c:formatCode>General</c:formatCode>
                <c:ptCount val="12"/>
                <c:pt idx="0">
                  <c:v>2355.4720000000002</c:v>
                </c:pt>
                <c:pt idx="1">
                  <c:v>2318.7109999999998</c:v>
                </c:pt>
                <c:pt idx="2">
                  <c:v>2465.17</c:v>
                </c:pt>
                <c:pt idx="3">
                  <c:v>2533.0169999999998</c:v>
                </c:pt>
                <c:pt idx="4">
                  <c:v>2808.83</c:v>
                </c:pt>
                <c:pt idx="5">
                  <c:v>3022.53</c:v>
                </c:pt>
                <c:pt idx="6">
                  <c:v>3757.7939999999999</c:v>
                </c:pt>
                <c:pt idx="7">
                  <c:v>4005.28</c:v>
                </c:pt>
                <c:pt idx="8">
                  <c:v>4795.5630000000001</c:v>
                </c:pt>
                <c:pt idx="9">
                  <c:v>4868.5940000000001</c:v>
                </c:pt>
                <c:pt idx="10">
                  <c:v>5643.3339999999998</c:v>
                </c:pt>
                <c:pt idx="11">
                  <c:v>5714.89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34-4949-9094-4CD0E01020A4}"/>
            </c:ext>
          </c:extLst>
        </c:ser>
        <c:ser>
          <c:idx val="4"/>
          <c:order val="4"/>
          <c:tx>
            <c:strRef>
              <c:f>'graph4 bio'!$A$14</c:f>
              <c:strCache>
                <c:ptCount val="1"/>
                <c:pt idx="0">
                  <c:v>Vendée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'graph4 bio'!$B$9:$M$9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'graph4 bio'!$B$14:$M$14</c:f>
              <c:numCache>
                <c:formatCode>General</c:formatCode>
                <c:ptCount val="12"/>
                <c:pt idx="0">
                  <c:v>5074.7659999999996</c:v>
                </c:pt>
                <c:pt idx="1">
                  <c:v>4854.66</c:v>
                </c:pt>
                <c:pt idx="2">
                  <c:v>5667</c:v>
                </c:pt>
                <c:pt idx="3">
                  <c:v>5573.35</c:v>
                </c:pt>
                <c:pt idx="4">
                  <c:v>6286.69</c:v>
                </c:pt>
                <c:pt idx="5">
                  <c:v>7196.01</c:v>
                </c:pt>
                <c:pt idx="6">
                  <c:v>9204.2479999999996</c:v>
                </c:pt>
                <c:pt idx="7">
                  <c:v>11160.42</c:v>
                </c:pt>
                <c:pt idx="8">
                  <c:v>15167.93</c:v>
                </c:pt>
                <c:pt idx="9">
                  <c:v>17563.02</c:v>
                </c:pt>
                <c:pt idx="10">
                  <c:v>19021.310000000001</c:v>
                </c:pt>
                <c:pt idx="11">
                  <c:v>20821.024000000001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34-4949-9094-4CD0E0102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130853"/>
        <c:axId val="33995564"/>
      </c:barChart>
      <c:catAx>
        <c:axId val="7613085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3995564"/>
        <c:crosses val="autoZero"/>
        <c:auto val="1"/>
        <c:lblAlgn val="ctr"/>
        <c:lblOffset val="100"/>
        <c:noMultiLvlLbl val="0"/>
      </c:catAx>
      <c:valAx>
        <c:axId val="3399556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100" b="1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76130853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fr-FR"/>
                    <a:t>Milliers d'hectares</a:t>
                  </a:r>
                </a:p>
              </c:rich>
            </c:tx>
          </c:dispUnitsLbl>
        </c:dispUnits>
      </c:valAx>
      <c:spPr>
        <a:noFill/>
        <a:ln w="0">
          <a:noFill/>
        </a:ln>
      </c:spPr>
    </c:plotArea>
    <c:legend>
      <c:legendPos val="b"/>
      <c:layout>
        <c:manualLayout>
          <c:xMode val="edge"/>
          <c:yMode val="edge"/>
          <c:x val="0.19714250651960999"/>
          <c:y val="6.7040038366405749E-2"/>
          <c:w val="0.45339803844923066"/>
          <c:h val="0.40292018276599451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2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5224117278159696"/>
          <c:y val="0.10446759872998788"/>
          <c:w val="0.85539385539385504"/>
          <c:h val="0.70040831829835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'graph5 livraisons agrimer'!$D$2</c:f>
              <c:strCache>
                <c:ptCount val="1"/>
                <c:pt idx="0">
                  <c:v>tonnages livrés</c:v>
                </c:pt>
              </c:strCache>
            </c:strRef>
          </c:tx>
          <c:spPr>
            <a:solidFill>
              <a:srgbClr val="99CC00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'graph5 livraisons agrimer'!$C$3:$C$13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'graph5 livraisons agrimer'!$D$3:$D$13</c:f>
              <c:numCache>
                <c:formatCode>#,##0</c:formatCode>
                <c:ptCount val="11"/>
                <c:pt idx="0">
                  <c:v>3353737</c:v>
                </c:pt>
                <c:pt idx="1">
                  <c:v>3421077</c:v>
                </c:pt>
                <c:pt idx="2">
                  <c:v>4068462</c:v>
                </c:pt>
                <c:pt idx="3">
                  <c:v>3636724</c:v>
                </c:pt>
                <c:pt idx="4">
                  <c:v>4423081</c:v>
                </c:pt>
                <c:pt idx="5">
                  <c:v>4324475</c:v>
                </c:pt>
                <c:pt idx="6">
                  <c:v>3186992</c:v>
                </c:pt>
                <c:pt idx="7">
                  <c:v>3862775</c:v>
                </c:pt>
                <c:pt idx="8" formatCode="_-* #\ ##0_-;\-* #\ ##0_-;_-* \-??_-;_-@_-">
                  <c:v>3409832</c:v>
                </c:pt>
                <c:pt idx="9">
                  <c:v>3848973</c:v>
                </c:pt>
                <c:pt idx="10" formatCode="_-* #\ ##0_-;\-* #\ ##0_-;_-* \-??_-;_-@_-">
                  <c:v>2754310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C-437E-941D-529AA3C83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82275"/>
        <c:axId val="91707347"/>
      </c:barChart>
      <c:lineChart>
        <c:grouping val="standard"/>
        <c:varyColors val="0"/>
        <c:ser>
          <c:idx val="1"/>
          <c:order val="1"/>
          <c:tx>
            <c:strRef>
              <c:f>'graph5 livraisons agrimer'!$E$2</c:f>
              <c:strCache>
                <c:ptCount val="1"/>
                <c:pt idx="0">
                  <c:v>nombre livreurs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'graph5 livraisons agrimer'!$C$3:$C$13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'graph5 livraisons agrimer'!$E$3:$E$13</c:f>
              <c:numCache>
                <c:formatCode>#,##0</c:formatCode>
                <c:ptCount val="11"/>
                <c:pt idx="0">
                  <c:v>19781</c:v>
                </c:pt>
                <c:pt idx="1">
                  <c:v>20132</c:v>
                </c:pt>
                <c:pt idx="2">
                  <c:v>19964</c:v>
                </c:pt>
                <c:pt idx="3">
                  <c:v>18958</c:v>
                </c:pt>
                <c:pt idx="4">
                  <c:v>19011</c:v>
                </c:pt>
                <c:pt idx="5">
                  <c:v>18609</c:v>
                </c:pt>
                <c:pt idx="6">
                  <c:v>17466</c:v>
                </c:pt>
                <c:pt idx="7">
                  <c:v>19170</c:v>
                </c:pt>
                <c:pt idx="8">
                  <c:v>17480</c:v>
                </c:pt>
                <c:pt idx="9">
                  <c:v>16732</c:v>
                </c:pt>
                <c:pt idx="10">
                  <c:v>15855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C-437E-941D-529AA3C83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51918195"/>
        <c:axId val="71976654"/>
      </c:lineChart>
      <c:catAx>
        <c:axId val="38882275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1270">
            <a:solidFill>
              <a:srgbClr val="000000"/>
            </a:solidFill>
            <a:round/>
          </a:ln>
        </c:spPr>
        <c:txPr>
          <a:bodyPr rot="-5400000"/>
          <a:lstStyle/>
          <a:p>
            <a:pPr>
              <a:defRPr sz="10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fr-FR"/>
          </a:p>
        </c:txPr>
        <c:crossAx val="91707347"/>
        <c:crosses val="autoZero"/>
        <c:auto val="1"/>
        <c:lblAlgn val="ctr"/>
        <c:lblOffset val="100"/>
        <c:noMultiLvlLbl val="0"/>
      </c:catAx>
      <c:valAx>
        <c:axId val="91707347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fr-FR"/>
          </a:p>
        </c:txPr>
        <c:crossAx val="38882275"/>
        <c:crosses val="autoZero"/>
        <c:crossBetween val="between"/>
        <c:dispUnits>
          <c:builtInUnit val="thousands"/>
          <c:dispUnitsLbl/>
        </c:dispUnits>
      </c:valAx>
      <c:catAx>
        <c:axId val="519181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976654"/>
        <c:crosses val="autoZero"/>
        <c:auto val="1"/>
        <c:lblAlgn val="ctr"/>
        <c:lblOffset val="100"/>
        <c:noMultiLvlLbl val="0"/>
      </c:catAx>
      <c:valAx>
        <c:axId val="71976654"/>
        <c:scaling>
          <c:orientation val="minMax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fr-FR"/>
          </a:p>
        </c:txPr>
        <c:crossAx val="51918195"/>
        <c:crosses val="max"/>
        <c:crossBetween val="between"/>
        <c:dispUnits>
          <c:builtInUnit val="thousands"/>
          <c:dispUnitsLbl/>
        </c:dispUnits>
      </c:valAx>
      <c:spPr>
        <a:noFill/>
        <a:ln w="12600">
          <a:solidFill>
            <a:srgbClr val="808080"/>
          </a:solidFill>
          <a:round/>
        </a:ln>
      </c:spPr>
    </c:plotArea>
    <c:legend>
      <c:legendPos val="b"/>
      <c:layout>
        <c:manualLayout>
          <c:xMode val="edge"/>
          <c:yMode val="edge"/>
          <c:x val="3.2986664138541302E-2"/>
          <c:y val="0.935687360687954"/>
          <c:w val="0.94702724055113097"/>
          <c:h val="5.32687651331719E-2"/>
        </c:manualLayout>
      </c:layout>
      <c:overlay val="0"/>
      <c:spPr>
        <a:solidFill>
          <a:srgbClr val="FFFFFF"/>
        </a:solidFill>
        <a:ln w="25560">
          <a:noFill/>
        </a:ln>
      </c:spPr>
      <c:txPr>
        <a:bodyPr/>
        <a:lstStyle/>
        <a:p>
          <a:pPr>
            <a:defRPr sz="1100" b="0" strike="noStrike" spc="-1">
              <a:solidFill>
                <a:srgbClr val="000000"/>
              </a:solidFill>
              <a:latin typeface="Arial"/>
              <a:ea typeface="Arial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6480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3141409488714901E-2"/>
          <c:y val="8.8825506773963503E-2"/>
          <c:w val="0.86757254721326604"/>
          <c:h val="0.654171335438525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'graph6 Livraisons dép'!$A$20</c:f>
              <c:strCache>
                <c:ptCount val="1"/>
                <c:pt idx="0">
                  <c:v>Blé tendre</c:v>
                </c:pt>
              </c:strCache>
            </c:strRef>
          </c:tx>
          <c:spPr>
            <a:solidFill>
              <a:srgbClr val="FFC000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8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'graph6 Livraisons dép'!$B$19:$F$19</c:f>
              <c:strCache>
                <c:ptCount val="5"/>
                <c:pt idx="0">
                  <c:v>Loire-
Atlantique</c:v>
                </c:pt>
                <c:pt idx="1">
                  <c:v>Maine-
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'graph6 Livraisons dép'!$B$20:$F$20</c:f>
              <c:numCache>
                <c:formatCode>#,##0</c:formatCode>
                <c:ptCount val="5"/>
                <c:pt idx="0">
                  <c:v>150</c:v>
                </c:pt>
                <c:pt idx="1">
                  <c:v>342</c:v>
                </c:pt>
                <c:pt idx="2">
                  <c:v>317</c:v>
                </c:pt>
                <c:pt idx="3">
                  <c:v>348</c:v>
                </c:pt>
                <c:pt idx="4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B-4EA1-8302-47F82347D709}"/>
            </c:ext>
          </c:extLst>
        </c:ser>
        <c:ser>
          <c:idx val="1"/>
          <c:order val="1"/>
          <c:tx>
            <c:strRef>
              <c:f>'graph6 Livraisons dép'!$A$21</c:f>
              <c:strCache>
                <c:ptCount val="1"/>
                <c:pt idx="0">
                  <c:v>Blé dur</c:v>
                </c:pt>
              </c:strCache>
            </c:strRef>
          </c:tx>
          <c:spPr>
            <a:solidFill>
              <a:srgbClr val="C55A11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8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'graph6 Livraisons dép'!$B$19:$F$19</c:f>
              <c:strCache>
                <c:ptCount val="5"/>
                <c:pt idx="0">
                  <c:v>Loire-
Atlantique</c:v>
                </c:pt>
                <c:pt idx="1">
                  <c:v>Maine-
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'graph6 Livraisons dép'!$B$21:$F$21</c:f>
              <c:numCache>
                <c:formatCode>#,##0</c:formatCode>
                <c:ptCount val="5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1</c:v>
                </c:pt>
                <c:pt idx="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1B-4EA1-8302-47F82347D709}"/>
            </c:ext>
          </c:extLst>
        </c:ser>
        <c:ser>
          <c:idx val="2"/>
          <c:order val="2"/>
          <c:tx>
            <c:strRef>
              <c:f>'graph6 Livraisons dép'!$A$22</c:f>
              <c:strCache>
                <c:ptCount val="1"/>
                <c:pt idx="0">
                  <c:v>Orges</c:v>
                </c:pt>
              </c:strCache>
            </c:strRef>
          </c:tx>
          <c:spPr>
            <a:solidFill>
              <a:srgbClr val="BF9000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8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'graph6 Livraisons dép'!$B$19:$F$19</c:f>
              <c:strCache>
                <c:ptCount val="5"/>
                <c:pt idx="0">
                  <c:v>Loire-
Atlantique</c:v>
                </c:pt>
                <c:pt idx="1">
                  <c:v>Maine-
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'graph6 Livraisons dép'!$B$22:$F$22</c:f>
              <c:numCache>
                <c:formatCode>#,##0</c:formatCode>
                <c:ptCount val="5"/>
                <c:pt idx="0">
                  <c:v>40</c:v>
                </c:pt>
                <c:pt idx="1">
                  <c:v>54</c:v>
                </c:pt>
                <c:pt idx="2">
                  <c:v>45</c:v>
                </c:pt>
                <c:pt idx="3">
                  <c:v>67</c:v>
                </c:pt>
                <c:pt idx="4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1B-4EA1-8302-47F82347D709}"/>
            </c:ext>
          </c:extLst>
        </c:ser>
        <c:ser>
          <c:idx val="3"/>
          <c:order val="3"/>
          <c:tx>
            <c:strRef>
              <c:f>'graph6 Livraisons dép'!$A$23</c:f>
              <c:strCache>
                <c:ptCount val="1"/>
                <c:pt idx="0">
                  <c:v>Triticale</c:v>
                </c:pt>
              </c:strCache>
            </c:strRef>
          </c:tx>
          <c:spPr>
            <a:solidFill>
              <a:srgbClr val="FFD966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8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'graph6 Livraisons dép'!$B$19:$F$19</c:f>
              <c:strCache>
                <c:ptCount val="5"/>
                <c:pt idx="0">
                  <c:v>Loire-
Atlantique</c:v>
                </c:pt>
                <c:pt idx="1">
                  <c:v>Maine-
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'graph6 Livraisons dép'!$B$23:$F$23</c:f>
              <c:numCache>
                <c:formatCode>#,##0</c:formatCode>
                <c:ptCount val="5"/>
                <c:pt idx="0">
                  <c:v>7</c:v>
                </c:pt>
                <c:pt idx="1">
                  <c:v>11</c:v>
                </c:pt>
                <c:pt idx="2">
                  <c:v>17</c:v>
                </c:pt>
                <c:pt idx="3">
                  <c:v>10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1B-4EA1-8302-47F82347D709}"/>
            </c:ext>
          </c:extLst>
        </c:ser>
        <c:ser>
          <c:idx val="4"/>
          <c:order val="4"/>
          <c:tx>
            <c:strRef>
              <c:f>'graph6 Livraisons dép'!$A$24</c:f>
              <c:strCache>
                <c:ptCount val="1"/>
                <c:pt idx="0">
                  <c:v>Maïs grains</c:v>
                </c:pt>
              </c:strCache>
            </c:strRef>
          </c:tx>
          <c:spPr>
            <a:solidFill>
              <a:srgbClr val="ED7D31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8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'graph6 Livraisons dép'!$B$19:$F$19</c:f>
              <c:strCache>
                <c:ptCount val="5"/>
                <c:pt idx="0">
                  <c:v>Loire-
Atlantique</c:v>
                </c:pt>
                <c:pt idx="1">
                  <c:v>Maine-
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'graph6 Livraisons dép'!$B$24:$F$24</c:f>
              <c:numCache>
                <c:formatCode>#,##0</c:formatCode>
                <c:ptCount val="5"/>
                <c:pt idx="0">
                  <c:v>61</c:v>
                </c:pt>
                <c:pt idx="1">
                  <c:v>148</c:v>
                </c:pt>
                <c:pt idx="2">
                  <c:v>32</c:v>
                </c:pt>
                <c:pt idx="3">
                  <c:v>250</c:v>
                </c:pt>
                <c:pt idx="4">
                  <c:v>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1B-4EA1-8302-47F82347D709}"/>
            </c:ext>
          </c:extLst>
        </c:ser>
        <c:ser>
          <c:idx val="5"/>
          <c:order val="5"/>
          <c:tx>
            <c:strRef>
              <c:f>'graph6 Livraisons dép'!$A$25</c:f>
              <c:strCache>
                <c:ptCount val="1"/>
                <c:pt idx="0">
                  <c:v>Autres céréales</c:v>
                </c:pt>
              </c:strCache>
            </c:strRef>
          </c:tx>
          <c:spPr>
            <a:solidFill>
              <a:srgbClr val="4472C4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8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'graph6 Livraisons dép'!$B$19:$F$19</c:f>
              <c:strCache>
                <c:ptCount val="5"/>
                <c:pt idx="0">
                  <c:v>Loire-
Atlantique</c:v>
                </c:pt>
                <c:pt idx="1">
                  <c:v>Maine-
et-Loire</c:v>
                </c:pt>
                <c:pt idx="2">
                  <c:v>Mayenne</c:v>
                </c:pt>
                <c:pt idx="3">
                  <c:v>Sarthe</c:v>
                </c:pt>
                <c:pt idx="4">
                  <c:v>Vendée</c:v>
                </c:pt>
              </c:strCache>
            </c:strRef>
          </c:cat>
          <c:val>
            <c:numRef>
              <c:f>'graph6 Livraisons dép'!$B$25:$F$25</c:f>
              <c:numCache>
                <c:formatCode>#,##0</c:formatCode>
                <c:ptCount val="5"/>
                <c:pt idx="0">
                  <c:v>4</c:v>
                </c:pt>
                <c:pt idx="1">
                  <c:v>9</c:v>
                </c:pt>
                <c:pt idx="2">
                  <c:v>5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1B-4EA1-8302-47F82347D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6182830"/>
        <c:axId val="95513746"/>
      </c:barChart>
      <c:catAx>
        <c:axId val="1618283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lang="fr-FR" sz="11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lang="fr-FR" sz="1100" b="0" strike="noStrike" spc="-1">
                    <a:solidFill>
                      <a:srgbClr val="000000"/>
                    </a:solidFill>
                    <a:latin typeface="Arial"/>
                    <a:ea typeface="Arial"/>
                  </a:rPr>
                  <a:t>Milliers de tonnes</a:t>
                </a:r>
              </a:p>
            </c:rich>
          </c:tx>
          <c:layout>
            <c:manualLayout>
              <c:xMode val="edge"/>
              <c:yMode val="edge"/>
              <c:x val="4.6061722708429302E-4"/>
              <c:y val="1.10013242334725E-2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round/>
          </a:ln>
        </c:spPr>
        <c:txPr>
          <a:bodyPr rot="0"/>
          <a:lstStyle/>
          <a:p>
            <a:pPr>
              <a:defRPr sz="10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fr-FR"/>
          </a:p>
        </c:txPr>
        <c:crossAx val="95513746"/>
        <c:crosses val="autoZero"/>
        <c:auto val="1"/>
        <c:lblAlgn val="ctr"/>
        <c:lblOffset val="100"/>
        <c:tickLblSkip val="1"/>
        <c:noMultiLvlLbl val="0"/>
      </c:catAx>
      <c:valAx>
        <c:axId val="95513746"/>
        <c:scaling>
          <c:orientation val="minMax"/>
          <c:max val="900"/>
          <c:min val="0"/>
        </c:scaling>
        <c:delete val="0"/>
        <c:axPos val="l"/>
        <c:majorGridlines>
          <c:spPr>
            <a:ln w="3240">
              <a:solidFill>
                <a:srgbClr val="000000"/>
              </a:solidFill>
              <a:prstDash val="sysDash"/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fr-FR"/>
          </a:p>
        </c:txPr>
        <c:crossAx val="16182830"/>
        <c:crosses val="autoZero"/>
        <c:crossBetween val="between"/>
        <c:majorUnit val="150"/>
        <c:minorUnit val="100"/>
      </c:valAx>
      <c:spPr>
        <a:noFill/>
        <a:ln w="25560">
          <a:noFill/>
        </a:ln>
      </c:spPr>
    </c:plotArea>
    <c:legend>
      <c:legendPos val="b"/>
      <c:layout>
        <c:manualLayout>
          <c:xMode val="edge"/>
          <c:yMode val="edge"/>
          <c:x val="0"/>
          <c:y val="0.86143736468990106"/>
          <c:w val="0.99764993686868697"/>
          <c:h val="0.1349687990830751"/>
        </c:manualLayout>
      </c:layout>
      <c:overlay val="0"/>
      <c:spPr>
        <a:solidFill>
          <a:srgbClr val="FFFFFF"/>
        </a:solidFill>
        <a:ln w="25560">
          <a:noFill/>
        </a:ln>
      </c:spPr>
      <c:txPr>
        <a:bodyPr/>
        <a:lstStyle/>
        <a:p>
          <a:pPr>
            <a:defRPr sz="1100" b="0" strike="noStrike" spc="-1">
              <a:solidFill>
                <a:srgbClr val="000000"/>
              </a:solidFill>
              <a:latin typeface="Arial"/>
              <a:ea typeface="Arial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6480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18181818181816E-2"/>
          <c:y val="9.2262172916006663E-2"/>
          <c:w val="0.91477272727272729"/>
          <c:h val="0.5952398252645591"/>
        </c:manualLayout>
      </c:layout>
      <c:lineChart>
        <c:grouping val="standard"/>
        <c:varyColors val="0"/>
        <c:ser>
          <c:idx val="0"/>
          <c:order val="0"/>
          <c:tx>
            <c:strRef>
              <c:f>'[1]graph7 cotations COP'!$A$5</c:f>
              <c:strCache>
                <c:ptCount val="1"/>
                <c:pt idx="0">
                  <c:v>Blé tendre (rendu Rouen)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'graph7 cotations COP'!$B$4:$BI$4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'[1]graph7 cotations COP'!$B$5:$BS$5</c:f>
              <c:numCache>
                <c:formatCode>General</c:formatCode>
                <c:ptCount val="70"/>
                <c:pt idx="0">
                  <c:v>191.5</c:v>
                </c:pt>
                <c:pt idx="1">
                  <c:v>179.5</c:v>
                </c:pt>
                <c:pt idx="2">
                  <c:v>178.8</c:v>
                </c:pt>
                <c:pt idx="3">
                  <c:v>171.75</c:v>
                </c:pt>
                <c:pt idx="4">
                  <c:v>159.5</c:v>
                </c:pt>
                <c:pt idx="5">
                  <c:v>167.5</c:v>
                </c:pt>
                <c:pt idx="6">
                  <c:v>181.83333333333334</c:v>
                </c:pt>
                <c:pt idx="7">
                  <c:v>163.5</c:v>
                </c:pt>
                <c:pt idx="8">
                  <c:v>154</c:v>
                </c:pt>
                <c:pt idx="9">
                  <c:v>163.625</c:v>
                </c:pt>
                <c:pt idx="10">
                  <c:v>170.375</c:v>
                </c:pt>
                <c:pt idx="11">
                  <c:v>163.66666666666666</c:v>
                </c:pt>
                <c:pt idx="12">
                  <c:v>153</c:v>
                </c:pt>
                <c:pt idx="13">
                  <c:v>144</c:v>
                </c:pt>
                <c:pt idx="14">
                  <c:v>138.9</c:v>
                </c:pt>
                <c:pt idx="15">
                  <c:v>138.625</c:v>
                </c:pt>
                <c:pt idx="16">
                  <c:v>142.6</c:v>
                </c:pt>
                <c:pt idx="17">
                  <c:v>149.75</c:v>
                </c:pt>
                <c:pt idx="18">
                  <c:v>161.375</c:v>
                </c:pt>
                <c:pt idx="19">
                  <c:v>161.4</c:v>
                </c:pt>
                <c:pt idx="20">
                  <c:v>157</c:v>
                </c:pt>
                <c:pt idx="21">
                  <c:v>160.25</c:v>
                </c:pt>
                <c:pt idx="22">
                  <c:v>165.25</c:v>
                </c:pt>
                <c:pt idx="24">
                  <c:v>168</c:v>
                </c:pt>
                <c:pt idx="25">
                  <c:v>169.375</c:v>
                </c:pt>
                <c:pt idx="26">
                  <c:v>165.875</c:v>
                </c:pt>
                <c:pt idx="27">
                  <c:v>155.625</c:v>
                </c:pt>
                <c:pt idx="28">
                  <c:v>155.80000000000001</c:v>
                </c:pt>
                <c:pt idx="29">
                  <c:v>157.75</c:v>
                </c:pt>
                <c:pt idx="30">
                  <c:v>167.75</c:v>
                </c:pt>
                <c:pt idx="31">
                  <c:v>155</c:v>
                </c:pt>
                <c:pt idx="32">
                  <c:v>153.75</c:v>
                </c:pt>
                <c:pt idx="33">
                  <c:v>156.69999999999999</c:v>
                </c:pt>
                <c:pt idx="34">
                  <c:v>154.75</c:v>
                </c:pt>
                <c:pt idx="35">
                  <c:v>153.66666666666666</c:v>
                </c:pt>
                <c:pt idx="36">
                  <c:v>151.4</c:v>
                </c:pt>
                <c:pt idx="37">
                  <c:v>155</c:v>
                </c:pt>
                <c:pt idx="38">
                  <c:v>155.75</c:v>
                </c:pt>
                <c:pt idx="39">
                  <c:v>157.375</c:v>
                </c:pt>
                <c:pt idx="40">
                  <c:v>162.375</c:v>
                </c:pt>
                <c:pt idx="41">
                  <c:v>164.625</c:v>
                </c:pt>
                <c:pt idx="42">
                  <c:v>189.8</c:v>
                </c:pt>
                <c:pt idx="43">
                  <c:v>208.0625</c:v>
                </c:pt>
                <c:pt idx="44">
                  <c:v>199</c:v>
                </c:pt>
                <c:pt idx="45">
                  <c:v>198.75</c:v>
                </c:pt>
                <c:pt idx="46">
                  <c:v>198.125</c:v>
                </c:pt>
                <c:pt idx="47">
                  <c:v>199.83333333333334</c:v>
                </c:pt>
                <c:pt idx="48">
                  <c:v>200.875</c:v>
                </c:pt>
                <c:pt idx="49">
                  <c:v>192.375</c:v>
                </c:pt>
                <c:pt idx="50">
                  <c:v>182</c:v>
                </c:pt>
                <c:pt idx="51">
                  <c:v>181.25</c:v>
                </c:pt>
                <c:pt idx="52">
                  <c:v>174.25</c:v>
                </c:pt>
                <c:pt idx="53">
                  <c:v>176.33333333333334</c:v>
                </c:pt>
                <c:pt idx="54">
                  <c:v>163.65</c:v>
                </c:pt>
                <c:pt idx="55">
                  <c:v>163.6875</c:v>
                </c:pt>
                <c:pt idx="56">
                  <c:v>161.25</c:v>
                </c:pt>
                <c:pt idx="57">
                  <c:v>169.92</c:v>
                </c:pt>
                <c:pt idx="58">
                  <c:v>174.625</c:v>
                </c:pt>
                <c:pt idx="59">
                  <c:v>182.66666666666666</c:v>
                </c:pt>
                <c:pt idx="60">
                  <c:v>189.1875</c:v>
                </c:pt>
                <c:pt idx="61">
                  <c:v>190.05333333333331</c:v>
                </c:pt>
                <c:pt idx="62">
                  <c:v>185.26999999999998</c:v>
                </c:pt>
                <c:pt idx="63">
                  <c:v>200.77999999999997</c:v>
                </c:pt>
                <c:pt idx="64">
                  <c:v>188.75</c:v>
                </c:pt>
                <c:pt idx="65">
                  <c:v>176.29249999999999</c:v>
                </c:pt>
                <c:pt idx="66">
                  <c:v>183.35499999999999</c:v>
                </c:pt>
                <c:pt idx="67">
                  <c:v>180.95</c:v>
                </c:pt>
                <c:pt idx="68">
                  <c:v>187.125</c:v>
                </c:pt>
                <c:pt idx="69">
                  <c:v>201.98750000000001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F2-43DB-B9B3-F0D93E9B8E79}"/>
            </c:ext>
          </c:extLst>
        </c:ser>
        <c:ser>
          <c:idx val="1"/>
          <c:order val="1"/>
          <c:tx>
            <c:strRef>
              <c:f>'graph7 cotations COP'!$A$6</c:f>
              <c:strCache>
                <c:ptCount val="1"/>
                <c:pt idx="0">
                  <c:v>Orge de mouture (rendu Rouen)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Pt>
            <c:idx val="95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2-22F2-43DB-B9B3-F0D93E9B8E79}"/>
              </c:ext>
            </c:extLst>
          </c:dPt>
          <c:dPt>
            <c:idx val="9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4-22F2-43DB-B9B3-F0D93E9B8E79}"/>
              </c:ext>
            </c:extLst>
          </c:dPt>
          <c:cat>
            <c:numRef>
              <c:f>'graph7 cotations COP'!$B$4:$BI$4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'graph7 cotations COP'!$B$6:$BI$6</c:f>
              <c:numCache>
                <c:formatCode>0.00</c:formatCode>
                <c:ptCount val="60"/>
                <c:pt idx="0">
                  <c:v>148.625</c:v>
                </c:pt>
                <c:pt idx="1">
                  <c:v>155.625</c:v>
                </c:pt>
                <c:pt idx="2">
                  <c:v>162.9</c:v>
                </c:pt>
                <c:pt idx="3">
                  <c:v>163.5</c:v>
                </c:pt>
                <c:pt idx="4" formatCode="General">
                  <c:v>168.833333333333</c:v>
                </c:pt>
                <c:pt idx="5" formatCode="General">
                  <c:v>165.5</c:v>
                </c:pt>
                <c:pt idx="6" formatCode="General">
                  <c:v>182.166666666667</c:v>
                </c:pt>
                <c:pt idx="7" formatCode="General">
                  <c:v>207.625</c:v>
                </c:pt>
                <c:pt idx="8" formatCode="General">
                  <c:v>198.25</c:v>
                </c:pt>
                <c:pt idx="9" formatCode="General">
                  <c:v>201.5</c:v>
                </c:pt>
                <c:pt idx="10" formatCode="General">
                  <c:v>200.5</c:v>
                </c:pt>
                <c:pt idx="11" formatCode="General">
                  <c:v>199.833333333333</c:v>
                </c:pt>
                <c:pt idx="12" formatCode="General">
                  <c:v>192.25</c:v>
                </c:pt>
                <c:pt idx="13" formatCode="General">
                  <c:v>167.375</c:v>
                </c:pt>
                <c:pt idx="14" formatCode="General">
                  <c:v>165.5</c:v>
                </c:pt>
                <c:pt idx="15" formatCode="General">
                  <c:v>164.166666666667</c:v>
                </c:pt>
                <c:pt idx="16" formatCode="General">
                  <c:v>158.375</c:v>
                </c:pt>
                <c:pt idx="17" formatCode="General">
                  <c:v>162.75</c:v>
                </c:pt>
                <c:pt idx="18" formatCode="General">
                  <c:v>158.166666666667</c:v>
                </c:pt>
                <c:pt idx="19" formatCode="General">
                  <c:v>152.125</c:v>
                </c:pt>
                <c:pt idx="20" formatCode="General">
                  <c:v>150.75</c:v>
                </c:pt>
                <c:pt idx="21" formatCode="General">
                  <c:v>162.25</c:v>
                </c:pt>
                <c:pt idx="22" formatCode="General">
                  <c:v>160.75</c:v>
                </c:pt>
                <c:pt idx="23" formatCode="General">
                  <c:v>161.5</c:v>
                </c:pt>
                <c:pt idx="24" formatCode="General">
                  <c:v>162.833333333333</c:v>
                </c:pt>
                <c:pt idx="25" formatCode="General">
                  <c:v>161</c:v>
                </c:pt>
                <c:pt idx="26" formatCode="General">
                  <c:v>155.875</c:v>
                </c:pt>
                <c:pt idx="27" formatCode="General">
                  <c:v>153.375</c:v>
                </c:pt>
                <c:pt idx="28" formatCode="General">
                  <c:v>151.333333333333</c:v>
                </c:pt>
                <c:pt idx="29" formatCode="General">
                  <c:v>157.875</c:v>
                </c:pt>
                <c:pt idx="30" formatCode="General">
                  <c:v>163.625</c:v>
                </c:pt>
                <c:pt idx="31" formatCode="General">
                  <c:v>164.333333333333</c:v>
                </c:pt>
                <c:pt idx="32" formatCode="General">
                  <c:v>170.625</c:v>
                </c:pt>
                <c:pt idx="33" formatCode="General">
                  <c:v>183.04</c:v>
                </c:pt>
                <c:pt idx="34" formatCode="#,##0.00">
                  <c:v>195.8955</c:v>
                </c:pt>
                <c:pt idx="35" formatCode="#,##0.00">
                  <c:v>192.21</c:v>
                </c:pt>
                <c:pt idx="36" formatCode="#,##0.00">
                  <c:v>210.40444444444401</c:v>
                </c:pt>
                <c:pt idx="37" formatCode="#,##0.00">
                  <c:v>209.69411764705899</c:v>
                </c:pt>
                <c:pt idx="38" formatCode="#,##0.00">
                  <c:v>203.67</c:v>
                </c:pt>
                <c:pt idx="39" formatCode="#,##0.00">
                  <c:v>196.421875</c:v>
                </c:pt>
                <c:pt idx="40" formatCode="#,##0.00">
                  <c:v>211.20785714285699</c:v>
                </c:pt>
                <c:pt idx="41" formatCode="#,##0.00">
                  <c:v>206.84333333333299</c:v>
                </c:pt>
                <c:pt idx="42" formatCode="#,##0.00">
                  <c:v>199.978571428571</c:v>
                </c:pt>
                <c:pt idx="43" formatCode="#,##0.00">
                  <c:v>225.60849999999999</c:v>
                </c:pt>
                <c:pt idx="44" formatCode="#,##0.00">
                  <c:v>227.445909090909</c:v>
                </c:pt>
                <c:pt idx="45" formatCode="#,##0.00">
                  <c:v>245.71428571428601</c:v>
                </c:pt>
                <c:pt idx="46" formatCode="#,##0.00">
                  <c:v>266.18421052631601</c:v>
                </c:pt>
                <c:pt idx="47" formatCode="#,##0.00">
                  <c:v>256.89999999999998</c:v>
                </c:pt>
                <c:pt idx="48" formatCode="#,##0.00">
                  <c:v>252.892857142857</c:v>
                </c:pt>
                <c:pt idx="49" formatCode="#,##0.00">
                  <c:v>258.787222222222</c:v>
                </c:pt>
                <c:pt idx="50" formatCode="#,##0.00">
                  <c:v>370.94</c:v>
                </c:pt>
                <c:pt idx="51" formatCode="#,##0.00">
                  <c:v>374.03</c:v>
                </c:pt>
                <c:pt idx="52" formatCode="#,##0.00">
                  <c:v>377.38</c:v>
                </c:pt>
                <c:pt idx="53" formatCode="#,##0.00">
                  <c:v>339.48</c:v>
                </c:pt>
                <c:pt idx="54">
                  <c:v>299.98</c:v>
                </c:pt>
                <c:pt idx="55">
                  <c:v>291.93</c:v>
                </c:pt>
                <c:pt idx="56">
                  <c:v>300.75</c:v>
                </c:pt>
                <c:pt idx="57">
                  <c:v>305.06</c:v>
                </c:pt>
                <c:pt idx="58">
                  <c:v>290.88</c:v>
                </c:pt>
                <c:pt idx="59">
                  <c:v>274.23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F2-43DB-B9B3-F0D93E9B8E79}"/>
            </c:ext>
          </c:extLst>
        </c:ser>
        <c:ser>
          <c:idx val="2"/>
          <c:order val="2"/>
          <c:tx>
            <c:strRef>
              <c:f>'graph7 cotations COP'!$A$7</c:f>
              <c:strCache>
                <c:ptCount val="1"/>
                <c:pt idx="0">
                  <c:v>Maïs (rendu Bordeaux)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dPt>
            <c:idx val="95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22F2-43DB-B9B3-F0D93E9B8E79}"/>
              </c:ext>
            </c:extLst>
          </c:dPt>
          <c:dPt>
            <c:idx val="9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22F2-43DB-B9B3-F0D93E9B8E79}"/>
              </c:ext>
            </c:extLst>
          </c:dPt>
          <c:cat>
            <c:numRef>
              <c:f>'graph7 cotations COP'!$B$4:$BI$4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'graph7 cotations COP'!$B$7:$BI$7</c:f>
              <c:numCache>
                <c:formatCode>0.00</c:formatCode>
                <c:ptCount val="60"/>
                <c:pt idx="0">
                  <c:v>144.5</c:v>
                </c:pt>
                <c:pt idx="1">
                  <c:v>144.125</c:v>
                </c:pt>
                <c:pt idx="2">
                  <c:v>152.1</c:v>
                </c:pt>
                <c:pt idx="3">
                  <c:v>154.375</c:v>
                </c:pt>
                <c:pt idx="4" formatCode="General">
                  <c:v>157.25</c:v>
                </c:pt>
                <c:pt idx="5" formatCode="General">
                  <c:v>152.25</c:v>
                </c:pt>
                <c:pt idx="6" formatCode="General">
                  <c:v>162.5</c:v>
                </c:pt>
                <c:pt idx="7" formatCode="General">
                  <c:v>179</c:v>
                </c:pt>
                <c:pt idx="8" formatCode="General">
                  <c:v>170.5</c:v>
                </c:pt>
                <c:pt idx="9" formatCode="General">
                  <c:v>164.6875</c:v>
                </c:pt>
                <c:pt idx="10" formatCode="General">
                  <c:v>169.125</c:v>
                </c:pt>
                <c:pt idx="11" formatCode="General">
                  <c:v>171.5</c:v>
                </c:pt>
                <c:pt idx="12" formatCode="General">
                  <c:v>173.75</c:v>
                </c:pt>
                <c:pt idx="13" formatCode="General">
                  <c:v>166</c:v>
                </c:pt>
                <c:pt idx="14" formatCode="General">
                  <c:v>159.375</c:v>
                </c:pt>
                <c:pt idx="15" formatCode="General">
                  <c:v>156.416666666667</c:v>
                </c:pt>
                <c:pt idx="16" formatCode="General">
                  <c:v>152.25</c:v>
                </c:pt>
                <c:pt idx="17" formatCode="General">
                  <c:v>165.25</c:v>
                </c:pt>
                <c:pt idx="18" formatCode="General">
                  <c:v>171.833333333333</c:v>
                </c:pt>
                <c:pt idx="19" formatCode="General">
                  <c:v>162.5</c:v>
                </c:pt>
                <c:pt idx="20" formatCode="General">
                  <c:v>157.25</c:v>
                </c:pt>
                <c:pt idx="21" formatCode="General">
                  <c:v>158</c:v>
                </c:pt>
                <c:pt idx="22" formatCode="General">
                  <c:v>158</c:v>
                </c:pt>
                <c:pt idx="23" formatCode="General">
                  <c:v>160.666666666667</c:v>
                </c:pt>
                <c:pt idx="24" formatCode="General">
                  <c:v>164.375</c:v>
                </c:pt>
                <c:pt idx="25" formatCode="General">
                  <c:v>161.666666666667</c:v>
                </c:pt>
                <c:pt idx="26" formatCode="General">
                  <c:v>158</c:v>
                </c:pt>
                <c:pt idx="27" formatCode="General">
                  <c:v>154.5</c:v>
                </c:pt>
                <c:pt idx="28" formatCode="General">
                  <c:v>155.333333333333</c:v>
                </c:pt>
                <c:pt idx="29" formatCode="General">
                  <c:v>157</c:v>
                </c:pt>
                <c:pt idx="30" formatCode="General">
                  <c:v>159.875</c:v>
                </c:pt>
                <c:pt idx="31" formatCode="General">
                  <c:v>159.666666666667</c:v>
                </c:pt>
                <c:pt idx="32" formatCode="General">
                  <c:v>165</c:v>
                </c:pt>
                <c:pt idx="33" formatCode="General">
                  <c:v>177.25</c:v>
                </c:pt>
                <c:pt idx="34" formatCode="#,##0.00">
                  <c:v>190.25</c:v>
                </c:pt>
                <c:pt idx="35" formatCode="#,##0.00">
                  <c:v>187.166666666667</c:v>
                </c:pt>
                <c:pt idx="36" formatCode="#,##0.00">
                  <c:v>205.5</c:v>
                </c:pt>
                <c:pt idx="37" formatCode="#,##0.00">
                  <c:v>214.75</c:v>
                </c:pt>
                <c:pt idx="38" formatCode="#,##0.00">
                  <c:v>212</c:v>
                </c:pt>
                <c:pt idx="39" formatCode="#,##0.00">
                  <c:v>216.3</c:v>
                </c:pt>
                <c:pt idx="40" formatCode="#,##0.00">
                  <c:v>249.666666666667</c:v>
                </c:pt>
                <c:pt idx="41" formatCode="#,##0.00">
                  <c:v>242</c:v>
                </c:pt>
                <c:pt idx="42" formatCode="#,##0.00">
                  <c:v>203.5</c:v>
                </c:pt>
                <c:pt idx="43" formatCode="#,##0.00">
                  <c:v>214.375</c:v>
                </c:pt>
                <c:pt idx="44" formatCode="#,##0.00">
                  <c:v>222.7</c:v>
                </c:pt>
                <c:pt idx="45" formatCode="#,##0.00">
                  <c:v>241.25</c:v>
                </c:pt>
                <c:pt idx="46" formatCode="#,##0.00">
                  <c:v>246.666666666667</c:v>
                </c:pt>
                <c:pt idx="47" formatCode="#,##0.00">
                  <c:v>239.333333333333</c:v>
                </c:pt>
                <c:pt idx="48" formatCode="#,##0.00">
                  <c:v>244.125</c:v>
                </c:pt>
                <c:pt idx="49" formatCode="#,##0.00">
                  <c:v>249.75</c:v>
                </c:pt>
                <c:pt idx="50" formatCode="#,##0.00">
                  <c:v>341.9</c:v>
                </c:pt>
                <c:pt idx="51" formatCode="#,##0.00">
                  <c:v>334.13</c:v>
                </c:pt>
                <c:pt idx="52" formatCode="#,##0.00">
                  <c:v>351</c:v>
                </c:pt>
                <c:pt idx="53" formatCode="#,##0.00">
                  <c:v>321.25</c:v>
                </c:pt>
                <c:pt idx="54">
                  <c:v>312.5</c:v>
                </c:pt>
                <c:pt idx="55">
                  <c:v>327.75</c:v>
                </c:pt>
                <c:pt idx="56">
                  <c:v>338.8</c:v>
                </c:pt>
                <c:pt idx="57">
                  <c:v>337.13</c:v>
                </c:pt>
                <c:pt idx="58">
                  <c:v>315.63</c:v>
                </c:pt>
                <c:pt idx="59">
                  <c:v>288.33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2F2-43DB-B9B3-F0D93E9B8E79}"/>
            </c:ext>
          </c:extLst>
        </c:ser>
        <c:ser>
          <c:idx val="3"/>
          <c:order val="3"/>
          <c:tx>
            <c:strRef>
              <c:f>'graph7 cotations COP'!$A$8</c:f>
              <c:strCache>
                <c:ptCount val="1"/>
                <c:pt idx="0">
                  <c:v>Colza (rendu Rouen)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95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C-22F2-43DB-B9B3-F0D93E9B8E79}"/>
              </c:ext>
            </c:extLst>
          </c:dPt>
          <c:dPt>
            <c:idx val="9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E-22F2-43DB-B9B3-F0D93E9B8E79}"/>
              </c:ext>
            </c:extLst>
          </c:dPt>
          <c:cat>
            <c:numRef>
              <c:f>'graph7 cotations COP'!$B$4:$BI$4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'graph7 cotations COP'!$B$8:$BI$8</c:f>
              <c:numCache>
                <c:formatCode>0.00</c:formatCode>
                <c:ptCount val="60"/>
                <c:pt idx="0">
                  <c:v>338.5</c:v>
                </c:pt>
                <c:pt idx="1">
                  <c:v>335.625</c:v>
                </c:pt>
                <c:pt idx="2">
                  <c:v>336.3</c:v>
                </c:pt>
                <c:pt idx="3">
                  <c:v>333.25</c:v>
                </c:pt>
                <c:pt idx="4" formatCode="General">
                  <c:v>341.125</c:v>
                </c:pt>
                <c:pt idx="5" formatCode="General">
                  <c:v>334.125</c:v>
                </c:pt>
                <c:pt idx="6" formatCode="General">
                  <c:v>347.83333333333297</c:v>
                </c:pt>
                <c:pt idx="7" formatCode="General">
                  <c:v>365.875</c:v>
                </c:pt>
                <c:pt idx="8" formatCode="General">
                  <c:v>357.875</c:v>
                </c:pt>
                <c:pt idx="9" formatCode="General">
                  <c:v>366.625</c:v>
                </c:pt>
                <c:pt idx="10" formatCode="General">
                  <c:v>367.125</c:v>
                </c:pt>
                <c:pt idx="11" formatCode="General">
                  <c:v>367.16666666666703</c:v>
                </c:pt>
                <c:pt idx="12" formatCode="General">
                  <c:v>367.5</c:v>
                </c:pt>
                <c:pt idx="13" formatCode="General">
                  <c:v>359.125</c:v>
                </c:pt>
                <c:pt idx="14" formatCode="General">
                  <c:v>351.5</c:v>
                </c:pt>
                <c:pt idx="15" formatCode="General">
                  <c:v>356</c:v>
                </c:pt>
                <c:pt idx="16" formatCode="General">
                  <c:v>357.125</c:v>
                </c:pt>
                <c:pt idx="17" formatCode="General">
                  <c:v>358.25</c:v>
                </c:pt>
                <c:pt idx="18" formatCode="General">
                  <c:v>364.16666666666703</c:v>
                </c:pt>
                <c:pt idx="19" formatCode="General">
                  <c:v>373</c:v>
                </c:pt>
                <c:pt idx="20" formatCode="General">
                  <c:v>385</c:v>
                </c:pt>
                <c:pt idx="21" formatCode="General">
                  <c:v>384</c:v>
                </c:pt>
                <c:pt idx="22" formatCode="General">
                  <c:v>390.25</c:v>
                </c:pt>
                <c:pt idx="23" formatCode="General">
                  <c:v>399</c:v>
                </c:pt>
                <c:pt idx="24" formatCode="General">
                  <c:v>403.5</c:v>
                </c:pt>
                <c:pt idx="25" formatCode="General">
                  <c:v>390</c:v>
                </c:pt>
                <c:pt idx="26" formatCode="General">
                  <c:v>376.125</c:v>
                </c:pt>
                <c:pt idx="27" formatCode="General">
                  <c:v>362.25</c:v>
                </c:pt>
                <c:pt idx="28" formatCode="General">
                  <c:v>358.5</c:v>
                </c:pt>
                <c:pt idx="29" formatCode="General">
                  <c:v>361.875</c:v>
                </c:pt>
                <c:pt idx="30" formatCode="General">
                  <c:v>375.375</c:v>
                </c:pt>
                <c:pt idx="31" formatCode="General">
                  <c:v>380.16666666666703</c:v>
                </c:pt>
                <c:pt idx="32" formatCode="General">
                  <c:v>385.125</c:v>
                </c:pt>
                <c:pt idx="33" formatCode="General">
                  <c:v>389.375</c:v>
                </c:pt>
                <c:pt idx="34" formatCode="#,##0.00">
                  <c:v>413.875</c:v>
                </c:pt>
                <c:pt idx="35" formatCode="#,##0.00">
                  <c:v>411.66666666666703</c:v>
                </c:pt>
                <c:pt idx="36" formatCode="#,##0.00">
                  <c:v>439</c:v>
                </c:pt>
                <c:pt idx="37" formatCode="#,##0.00">
                  <c:v>464.25</c:v>
                </c:pt>
                <c:pt idx="38" formatCode="#,##0.00">
                  <c:v>514.5</c:v>
                </c:pt>
                <c:pt idx="39" formatCode="#,##0.00">
                  <c:v>499.33333333333297</c:v>
                </c:pt>
                <c:pt idx="40" formatCode="#,##0.00">
                  <c:v>533.83333333333303</c:v>
                </c:pt>
                <c:pt idx="41" formatCode="#,##0.00">
                  <c:v>518.5</c:v>
                </c:pt>
                <c:pt idx="42" formatCode="#,##0.00">
                  <c:v>533.66666666666697</c:v>
                </c:pt>
                <c:pt idx="43" formatCode="#,##0.00">
                  <c:v>558</c:v>
                </c:pt>
                <c:pt idx="44" formatCode="#,##0.00">
                  <c:v>604</c:v>
                </c:pt>
                <c:pt idx="45" formatCode="#,##0.00">
                  <c:v>669.375</c:v>
                </c:pt>
                <c:pt idx="46" formatCode="#,##0.00">
                  <c:v>695.66666666666697</c:v>
                </c:pt>
                <c:pt idx="47" formatCode="#,##0.00">
                  <c:v>683.33333333333303</c:v>
                </c:pt>
                <c:pt idx="48" formatCode="#,##0.00">
                  <c:v>734</c:v>
                </c:pt>
                <c:pt idx="49" formatCode="#,##0.00">
                  <c:v>727.25</c:v>
                </c:pt>
                <c:pt idx="50" formatCode="#,##0.00">
                  <c:v>910.2</c:v>
                </c:pt>
                <c:pt idx="51" formatCode="#,##0.00">
                  <c:v>1008.5</c:v>
                </c:pt>
                <c:pt idx="52" formatCode="#,##0.00">
                  <c:v>836.5</c:v>
                </c:pt>
                <c:pt idx="53" formatCode="#,##0.00">
                  <c:v>744.2</c:v>
                </c:pt>
                <c:pt idx="54">
                  <c:v>652.33000000000004</c:v>
                </c:pt>
                <c:pt idx="55">
                  <c:v>628.5</c:v>
                </c:pt>
                <c:pt idx="56">
                  <c:v>598.70000000000005</c:v>
                </c:pt>
                <c:pt idx="57">
                  <c:v>627.38</c:v>
                </c:pt>
                <c:pt idx="58">
                  <c:v>617</c:v>
                </c:pt>
                <c:pt idx="59">
                  <c:v>572.66999999999996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2F2-43DB-B9B3-F0D93E9B8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847912"/>
        <c:axId val="1"/>
      </c:lineChart>
      <c:dateAx>
        <c:axId val="2368479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36847912"/>
        <c:crosses val="autoZero"/>
        <c:crossBetween val="midCat"/>
        <c:maj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3874984199216281E-2"/>
          <c:y val="0.75793900762404698"/>
          <c:w val="0.9391044115788143"/>
          <c:h val="0.220206304857054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'graph8 activités portuaires'!$G$9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'graph8 activités portuaires'!$F$10:$F$21</c:f>
              <c:strCache>
                <c:ptCount val="12"/>
                <c:pt idx="0">
                  <c:v>2010 / 11</c:v>
                </c:pt>
                <c:pt idx="1">
                  <c:v>2011 / 12</c:v>
                </c:pt>
                <c:pt idx="2">
                  <c:v>2012 / 13</c:v>
                </c:pt>
                <c:pt idx="3">
                  <c:v>2013 / 14</c:v>
                </c:pt>
                <c:pt idx="4">
                  <c:v>2014 / 15</c:v>
                </c:pt>
                <c:pt idx="5">
                  <c:v>2015 / 16</c:v>
                </c:pt>
                <c:pt idx="6">
                  <c:v>2016 / 17</c:v>
                </c:pt>
                <c:pt idx="7">
                  <c:v>2017 / 18</c:v>
                </c:pt>
                <c:pt idx="8">
                  <c:v>2018 / 19</c:v>
                </c:pt>
                <c:pt idx="9">
                  <c:v>2019 / 20</c:v>
                </c:pt>
                <c:pt idx="10">
                  <c:v>2020 / 21</c:v>
                </c:pt>
                <c:pt idx="11">
                  <c:v>2021 / 22</c:v>
                </c:pt>
              </c:strCache>
            </c:strRef>
          </c:cat>
          <c:val>
            <c:numRef>
              <c:f>'graph8 activités portuaires'!$G$10:$G$21</c:f>
              <c:numCache>
                <c:formatCode>#,##0</c:formatCode>
                <c:ptCount val="12"/>
                <c:pt idx="0">
                  <c:v>734.44399999999996</c:v>
                </c:pt>
                <c:pt idx="1">
                  <c:v>761.53599999999994</c:v>
                </c:pt>
                <c:pt idx="2">
                  <c:v>657.76599999999996</c:v>
                </c:pt>
                <c:pt idx="3">
                  <c:v>691.99699999999996</c:v>
                </c:pt>
                <c:pt idx="4">
                  <c:v>769.57100000000003</c:v>
                </c:pt>
                <c:pt idx="5">
                  <c:v>600.41</c:v>
                </c:pt>
                <c:pt idx="6">
                  <c:v>442.149</c:v>
                </c:pt>
                <c:pt idx="7">
                  <c:v>758.91499999999996</c:v>
                </c:pt>
                <c:pt idx="8">
                  <c:v>573.58399999999995</c:v>
                </c:pt>
                <c:pt idx="9">
                  <c:v>476.95299999999997</c:v>
                </c:pt>
                <c:pt idx="10" formatCode="General">
                  <c:v>175</c:v>
                </c:pt>
                <c:pt idx="11" formatCode="General">
                  <c:v>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C-4223-BE56-1747266C1BA4}"/>
            </c:ext>
          </c:extLst>
        </c:ser>
        <c:ser>
          <c:idx val="1"/>
          <c:order val="1"/>
          <c:tx>
            <c:strRef>
              <c:f>'graph8 activités portuaires'!$H$9</c:f>
              <c:strCache>
                <c:ptCount val="1"/>
                <c:pt idx="0">
                  <c:v>Pays Tiers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'graph8 activités portuaires'!$F$10:$F$21</c:f>
              <c:strCache>
                <c:ptCount val="12"/>
                <c:pt idx="0">
                  <c:v>2010 / 11</c:v>
                </c:pt>
                <c:pt idx="1">
                  <c:v>2011 / 12</c:v>
                </c:pt>
                <c:pt idx="2">
                  <c:v>2012 / 13</c:v>
                </c:pt>
                <c:pt idx="3">
                  <c:v>2013 / 14</c:v>
                </c:pt>
                <c:pt idx="4">
                  <c:v>2014 / 15</c:v>
                </c:pt>
                <c:pt idx="5">
                  <c:v>2015 / 16</c:v>
                </c:pt>
                <c:pt idx="6">
                  <c:v>2016 / 17</c:v>
                </c:pt>
                <c:pt idx="7">
                  <c:v>2017 / 18</c:v>
                </c:pt>
                <c:pt idx="8">
                  <c:v>2018 / 19</c:v>
                </c:pt>
                <c:pt idx="9">
                  <c:v>2019 / 20</c:v>
                </c:pt>
                <c:pt idx="10">
                  <c:v>2020 / 21</c:v>
                </c:pt>
                <c:pt idx="11">
                  <c:v>2021 / 22</c:v>
                </c:pt>
              </c:strCache>
            </c:strRef>
          </c:cat>
          <c:val>
            <c:numRef>
              <c:f>'graph8 activités portuaires'!$H$10:$H$21</c:f>
              <c:numCache>
                <c:formatCode>#,##0</c:formatCode>
                <c:ptCount val="12"/>
                <c:pt idx="0">
                  <c:v>1332.5989999999999</c:v>
                </c:pt>
                <c:pt idx="1">
                  <c:v>420.06200000000001</c:v>
                </c:pt>
                <c:pt idx="2">
                  <c:v>937.13699999999994</c:v>
                </c:pt>
                <c:pt idx="3">
                  <c:v>857.745</c:v>
                </c:pt>
                <c:pt idx="4">
                  <c:v>1473.2629999999999</c:v>
                </c:pt>
                <c:pt idx="5">
                  <c:v>1376.4880000000001</c:v>
                </c:pt>
                <c:pt idx="6">
                  <c:v>465.90600000000001</c:v>
                </c:pt>
                <c:pt idx="7">
                  <c:v>463.61599999999999</c:v>
                </c:pt>
                <c:pt idx="8">
                  <c:v>468.74099999999999</c:v>
                </c:pt>
                <c:pt idx="9">
                  <c:v>781.66600000000005</c:v>
                </c:pt>
                <c:pt idx="10" formatCode="General">
                  <c:v>304</c:v>
                </c:pt>
                <c:pt idx="11" formatCode="General">
                  <c:v>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C-4223-BE56-1747266C1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1611464"/>
        <c:axId val="69769021"/>
      </c:barChart>
      <c:catAx>
        <c:axId val="3161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fr-FR"/>
          </a:p>
        </c:txPr>
        <c:crossAx val="69769021"/>
        <c:crosses val="autoZero"/>
        <c:auto val="1"/>
        <c:lblAlgn val="ctr"/>
        <c:lblOffset val="100"/>
        <c:noMultiLvlLbl val="0"/>
      </c:catAx>
      <c:valAx>
        <c:axId val="69769021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latin typeface="Arial"/>
                  </a:defRPr>
                </a:pPr>
                <a:r>
                  <a:rPr lang="fr-FR" sz="900" b="0" strike="noStrike" spc="-1">
                    <a:latin typeface="Arial"/>
                  </a:rPr>
                  <a:t>Milliers de tonnes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fr-FR"/>
          </a:p>
        </c:txPr>
        <c:crossAx val="31611464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28058</xdr:colOff>
      <xdr:row>7</xdr:row>
      <xdr:rowOff>9525</xdr:rowOff>
    </xdr:from>
    <xdr:to>
      <xdr:col>13</xdr:col>
      <xdr:colOff>704183</xdr:colOff>
      <xdr:row>25</xdr:row>
      <xdr:rowOff>41734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3608" y="1143000"/>
          <a:ext cx="4248000" cy="300400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47520</xdr:colOff>
      <xdr:row>5</xdr:row>
      <xdr:rowOff>104760</xdr:rowOff>
    </xdr:from>
    <xdr:to>
      <xdr:col>13</xdr:col>
      <xdr:colOff>163440</xdr:colOff>
      <xdr:row>26</xdr:row>
      <xdr:rowOff>75960</xdr:rowOff>
    </xdr:to>
    <xdr:graphicFrame macro="">
      <xdr:nvGraphicFramePr>
        <xdr:cNvPr id="14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0.01059</cdr:x>
      <cdr:y>0.92136</cdr:y>
    </cdr:from>
    <cdr:to>
      <cdr:x>0.33729</cdr:x>
      <cdr:y>0.98136</cdr:y>
    </cdr:to>
    <cdr:sp macro="" textlink="">
      <cdr:nvSpPr>
        <cdr:cNvPr id="15" name="Text Box 1025"/>
        <cdr:cNvSpPr/>
      </cdr:nvSpPr>
      <cdr:spPr>
        <a:xfrm xmlns:a="http://schemas.openxmlformats.org/drawingml/2006/main">
          <a:off x="33120" y="3256200"/>
          <a:ext cx="1021320" cy="212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/>
      </cdr:style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19050</xdr:rowOff>
    </xdr:from>
    <xdr:to>
      <xdr:col>4</xdr:col>
      <xdr:colOff>59250</xdr:colOff>
      <xdr:row>36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0.00709</cdr:x>
      <cdr:y>0.92428</cdr:y>
    </cdr:from>
    <cdr:to>
      <cdr:x>0.39279</cdr:x>
      <cdr:y>0.98516</cdr:y>
    </cdr:to>
    <cdr:sp macro="" textlink="">
      <cdr:nvSpPr>
        <cdr:cNvPr id="9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970029"/>
          <a:ext cx="2590026" cy="19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8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0.04815</cdr:x>
      <cdr:y>0.00643</cdr:y>
    </cdr:from>
    <cdr:to>
      <cdr:x>0.34013</cdr:x>
      <cdr:y>0.08083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2368" y="22790"/>
          <a:ext cx="923941" cy="2636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Euro / tonne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99720</xdr:colOff>
      <xdr:row>13</xdr:row>
      <xdr:rowOff>136080</xdr:rowOff>
    </xdr:from>
    <xdr:to>
      <xdr:col>13</xdr:col>
      <xdr:colOff>395101</xdr:colOff>
      <xdr:row>31</xdr:row>
      <xdr:rowOff>61920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99960</xdr:colOff>
      <xdr:row>10</xdr:row>
      <xdr:rowOff>71445</xdr:rowOff>
    </xdr:from>
    <xdr:to>
      <xdr:col>15</xdr:col>
      <xdr:colOff>10410</xdr:colOff>
      <xdr:row>28</xdr:row>
      <xdr:rowOff>71085</xdr:rowOff>
    </xdr:to>
    <xdr:graphicFrame macro="">
      <xdr:nvGraphicFramePr>
        <xdr:cNvPr id="20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0.07811</cdr:x>
      <cdr:y>0.05381</cdr:y>
    </cdr:from>
    <cdr:to>
      <cdr:x>0.34052</cdr:x>
      <cdr:y>0.13701</cdr:y>
    </cdr:to>
    <cdr:sp macro="" textlink="">
      <cdr:nvSpPr>
        <cdr:cNvPr id="21" name="ZoneTexte 1"/>
        <cdr:cNvSpPr/>
      </cdr:nvSpPr>
      <cdr:spPr>
        <a:xfrm xmlns:a="http://schemas.openxmlformats.org/drawingml/2006/main">
          <a:off x="319680" y="147600"/>
          <a:ext cx="1073880" cy="2282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/>
      </cdr:style>
    </cdr:sp>
  </cdr:relSizeAnchor>
  <cdr:relSizeAnchor xmlns:cdr="http://schemas.openxmlformats.org/drawingml/2006/chartDrawing">
    <cdr:from>
      <cdr:x>0.09295</cdr:x>
      <cdr:y>0.04336</cdr:y>
    </cdr:from>
    <cdr:to>
      <cdr:x>0.50062</cdr:x>
      <cdr:y>0.15106</cdr:y>
    </cdr:to>
    <cdr:sp macro="" textlink="">
      <cdr:nvSpPr>
        <cdr:cNvPr id="22" name="ZoneTexte 2"/>
        <cdr:cNvSpPr/>
      </cdr:nvSpPr>
      <cdr:spPr>
        <a:xfrm xmlns:a="http://schemas.openxmlformats.org/drawingml/2006/main">
          <a:off x="294455" y="118925"/>
          <a:ext cx="1291510" cy="295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/>
      </cdr:style>
      <cdr:txBody>
        <a:bodyPr xmlns:a="http://schemas.openxmlformats.org/drawingml/2006/main" vertOverflow="clip" lIns="90000" tIns="45000" rIns="90000" bIns="45000" anchor="t"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00000"/>
            </a:lnSpc>
            <a:tabLst>
              <a:tab pos="0" algn="l"/>
            </a:tabLst>
          </a:pPr>
          <a:r>
            <a:rPr lang="fr-FR" sz="1100" b="0" strike="noStrike" spc="-1">
              <a:latin typeface="Calibri"/>
            </a:rPr>
            <a:t>en k€ par UTANS</a:t>
          </a:r>
          <a:endParaRPr sz="1100" b="0" strike="noStrike" spc="-1">
            <a:latin typeface="Times New Roman"/>
          </a:endParaRPr>
        </a:p>
        <a:p xmlns:a="http://schemas.openxmlformats.org/drawingml/2006/main">
          <a:pPr>
            <a:lnSpc>
              <a:spcPct val="100000"/>
            </a:lnSpc>
            <a:tabLst>
              <a:tab pos="0" algn="l"/>
            </a:tabLst>
          </a:pPr>
          <a:endParaRPr sz="1100" b="0" strike="noStrike" spc="-1">
            <a:latin typeface="Times New Roman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28440</xdr:colOff>
      <xdr:row>7</xdr:row>
      <xdr:rowOff>38160</xdr:rowOff>
    </xdr:from>
    <xdr:to>
      <xdr:col>9</xdr:col>
      <xdr:colOff>164880</xdr:colOff>
      <xdr:row>28</xdr:row>
      <xdr:rowOff>9360</xdr:rowOff>
    </xdr:to>
    <xdr:graphicFrame macro="">
      <xdr:nvGraphicFramePr>
        <xdr:cNvPr id="2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38100</xdr:colOff>
      <xdr:row>7</xdr:row>
      <xdr:rowOff>47625</xdr:rowOff>
    </xdr:from>
    <xdr:to>
      <xdr:col>9</xdr:col>
      <xdr:colOff>174540</xdr:colOff>
      <xdr:row>28</xdr:row>
      <xdr:rowOff>18825</xdr:rowOff>
    </xdr:to>
    <xdr:graphicFrame macro="">
      <xdr:nvGraphicFramePr>
        <xdr:cNvPr id="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0.00927</cdr:x>
      <cdr:y>0.94385</cdr:y>
    </cdr:from>
    <cdr:to>
      <cdr:x>0.93307</cdr:x>
      <cdr:y>0.98815</cdr:y>
    </cdr:to>
    <cdr:sp macro="" textlink="">
      <cdr:nvSpPr>
        <cdr:cNvPr id="24" name="Text Box 1"/>
        <cdr:cNvSpPr/>
      </cdr:nvSpPr>
      <cdr:spPr>
        <a:xfrm xmlns:a="http://schemas.openxmlformats.org/drawingml/2006/main">
          <a:off x="31320" y="3182760"/>
          <a:ext cx="3120480" cy="149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/>
      </cdr:style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0.00927</cdr:x>
      <cdr:y>0.94385</cdr:y>
    </cdr:from>
    <cdr:to>
      <cdr:x>0.93307</cdr:x>
      <cdr:y>0.98815</cdr:y>
    </cdr:to>
    <cdr:sp macro="" textlink="">
      <cdr:nvSpPr>
        <cdr:cNvPr id="24" name="Text Box 1"/>
        <cdr:cNvSpPr/>
      </cdr:nvSpPr>
      <cdr:spPr>
        <a:xfrm xmlns:a="http://schemas.openxmlformats.org/drawingml/2006/main">
          <a:off x="31320" y="3182760"/>
          <a:ext cx="3120480" cy="149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/>
      </cdr:style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24</xdr:row>
      <xdr:rowOff>104730</xdr:rowOff>
    </xdr:from>
    <xdr:to>
      <xdr:col>1</xdr:col>
      <xdr:colOff>195810</xdr:colOff>
      <xdr:row>44</xdr:row>
      <xdr:rowOff>105810</xdr:rowOff>
    </xdr:to>
    <xdr:graphicFrame macro="">
      <xdr:nvGraphicFramePr>
        <xdr:cNvPr id="2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423825</xdr:colOff>
      <xdr:row>24</xdr:row>
      <xdr:rowOff>104730</xdr:rowOff>
    </xdr:from>
    <xdr:to>
      <xdr:col>5</xdr:col>
      <xdr:colOff>539745</xdr:colOff>
      <xdr:row>44</xdr:row>
      <xdr:rowOff>105810</xdr:rowOff>
    </xdr:to>
    <xdr:graphicFrame macro="">
      <xdr:nvGraphicFramePr>
        <xdr:cNvPr id="3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</xdr:row>
      <xdr:rowOff>57150</xdr:rowOff>
    </xdr:from>
    <xdr:to>
      <xdr:col>10</xdr:col>
      <xdr:colOff>88725</xdr:colOff>
      <xdr:row>29</xdr:row>
      <xdr:rowOff>114300</xdr:rowOff>
    </xdr:to>
    <xdr:sp macro="" textlink="">
      <xdr:nvSpPr>
        <xdr:cNvPr id="2" name="ZoneTexte 1"/>
        <xdr:cNvSpPr txBox="1"/>
      </xdr:nvSpPr>
      <xdr:spPr>
        <a:xfrm>
          <a:off x="7181850" y="1514475"/>
          <a:ext cx="6480000" cy="3295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oneCellAnchor>
    <xdr:from>
      <xdr:col>1</xdr:col>
      <xdr:colOff>628649</xdr:colOff>
      <xdr:row>10</xdr:row>
      <xdr:rowOff>152400</xdr:rowOff>
    </xdr:from>
    <xdr:ext cx="1323975" cy="504825"/>
    <xdr:sp macro="" textlink="">
      <xdr:nvSpPr>
        <xdr:cNvPr id="7" name="ZoneTexte 6"/>
        <xdr:cNvSpPr txBox="1"/>
      </xdr:nvSpPr>
      <xdr:spPr>
        <a:xfrm>
          <a:off x="1343024" y="1771650"/>
          <a:ext cx="1323975" cy="5048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/>
            <a:t>Approvisionnement autres régions</a:t>
          </a:r>
        </a:p>
      </xdr:txBody>
    </xdr:sp>
    <xdr:clientData/>
  </xdr:oneCellAnchor>
  <xdr:twoCellAnchor>
    <xdr:from>
      <xdr:col>1</xdr:col>
      <xdr:colOff>628649</xdr:colOff>
      <xdr:row>15</xdr:row>
      <xdr:rowOff>114300</xdr:rowOff>
    </xdr:from>
    <xdr:to>
      <xdr:col>3</xdr:col>
      <xdr:colOff>561974</xdr:colOff>
      <xdr:row>18</xdr:row>
      <xdr:rowOff>152400</xdr:rowOff>
    </xdr:to>
    <xdr:sp macro="" textlink="">
      <xdr:nvSpPr>
        <xdr:cNvPr id="9" name="Rectangle 8"/>
        <xdr:cNvSpPr/>
      </xdr:nvSpPr>
      <xdr:spPr>
        <a:xfrm>
          <a:off x="1343024" y="2543175"/>
          <a:ext cx="1362075" cy="523875"/>
        </a:xfrm>
        <a:prstGeom prst="rect">
          <a:avLst/>
        </a:prstGeom>
        <a:solidFill>
          <a:schemeClr val="bg1">
            <a:alpha val="9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solidFill>
                <a:schemeClr val="tx1"/>
              </a:solidFill>
            </a:rPr>
            <a:t>Production régionale</a:t>
          </a:r>
        </a:p>
      </xdr:txBody>
    </xdr:sp>
    <xdr:clientData/>
  </xdr:twoCellAnchor>
  <xdr:twoCellAnchor>
    <xdr:from>
      <xdr:col>5</xdr:col>
      <xdr:colOff>542926</xdr:colOff>
      <xdr:row>16</xdr:row>
      <xdr:rowOff>1</xdr:rowOff>
    </xdr:from>
    <xdr:to>
      <xdr:col>6</xdr:col>
      <xdr:colOff>685801</xdr:colOff>
      <xdr:row>19</xdr:row>
      <xdr:rowOff>47626</xdr:rowOff>
    </xdr:to>
    <xdr:sp macro="" textlink="">
      <xdr:nvSpPr>
        <xdr:cNvPr id="12" name="Rectangle 11"/>
        <xdr:cNvSpPr/>
      </xdr:nvSpPr>
      <xdr:spPr>
        <a:xfrm>
          <a:off x="10544176" y="2590801"/>
          <a:ext cx="857250" cy="5334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solidFill>
                <a:schemeClr val="tx1"/>
              </a:solidFill>
            </a:rPr>
            <a:t>Utilisation locale</a:t>
          </a:r>
        </a:p>
      </xdr:txBody>
    </xdr:sp>
    <xdr:clientData/>
  </xdr:twoCellAnchor>
  <xdr:twoCellAnchor>
    <xdr:from>
      <xdr:col>7</xdr:col>
      <xdr:colOff>95251</xdr:colOff>
      <xdr:row>16</xdr:row>
      <xdr:rowOff>9525</xdr:rowOff>
    </xdr:from>
    <xdr:to>
      <xdr:col>10</xdr:col>
      <xdr:colOff>219075</xdr:colOff>
      <xdr:row>20</xdr:row>
      <xdr:rowOff>152400</xdr:rowOff>
    </xdr:to>
    <xdr:sp macro="" textlink="">
      <xdr:nvSpPr>
        <xdr:cNvPr id="13" name="Rectangle 12"/>
        <xdr:cNvSpPr/>
      </xdr:nvSpPr>
      <xdr:spPr>
        <a:xfrm>
          <a:off x="11525251" y="2600325"/>
          <a:ext cx="2266949" cy="7905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solidFill>
                <a:schemeClr val="tx1"/>
              </a:solidFill>
            </a:rPr>
            <a:t>- Farine pour utilisation industrielle</a:t>
          </a:r>
        </a:p>
        <a:p>
          <a:pPr algn="l"/>
          <a:r>
            <a:rPr lang="fr-FR" sz="1100">
              <a:solidFill>
                <a:schemeClr val="tx1"/>
              </a:solidFill>
            </a:rPr>
            <a:t>- Panification</a:t>
          </a:r>
        </a:p>
        <a:p>
          <a:pPr algn="l"/>
          <a:r>
            <a:rPr lang="fr-FR" sz="1100">
              <a:solidFill>
                <a:schemeClr val="tx1"/>
              </a:solidFill>
            </a:rPr>
            <a:t>- Ensachage</a:t>
          </a:r>
        </a:p>
      </xdr:txBody>
    </xdr:sp>
    <xdr:clientData/>
  </xdr:twoCellAnchor>
  <xdr:twoCellAnchor>
    <xdr:from>
      <xdr:col>3</xdr:col>
      <xdr:colOff>438150</xdr:colOff>
      <xdr:row>22</xdr:row>
      <xdr:rowOff>133350</xdr:rowOff>
    </xdr:from>
    <xdr:to>
      <xdr:col>6</xdr:col>
      <xdr:colOff>523875</xdr:colOff>
      <xdr:row>25</xdr:row>
      <xdr:rowOff>9525</xdr:rowOff>
    </xdr:to>
    <xdr:sp macro="" textlink="">
      <xdr:nvSpPr>
        <xdr:cNvPr id="14" name="Rectangle 13"/>
        <xdr:cNvSpPr/>
      </xdr:nvSpPr>
      <xdr:spPr>
        <a:xfrm>
          <a:off x="9010650" y="3695700"/>
          <a:ext cx="2228850" cy="3619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solidFill>
                <a:schemeClr val="tx1"/>
              </a:solidFill>
            </a:rPr>
            <a:t>Exportations vers international</a:t>
          </a:r>
        </a:p>
      </xdr:txBody>
    </xdr:sp>
    <xdr:clientData/>
  </xdr:twoCellAnchor>
  <xdr:twoCellAnchor>
    <xdr:from>
      <xdr:col>3</xdr:col>
      <xdr:colOff>485775</xdr:colOff>
      <xdr:row>26</xdr:row>
      <xdr:rowOff>85725</xdr:rowOff>
    </xdr:from>
    <xdr:to>
      <xdr:col>6</xdr:col>
      <xdr:colOff>533400</xdr:colOff>
      <xdr:row>28</xdr:row>
      <xdr:rowOff>104775</xdr:rowOff>
    </xdr:to>
    <xdr:sp macro="" textlink="">
      <xdr:nvSpPr>
        <xdr:cNvPr id="16" name="Rectangle 15"/>
        <xdr:cNvSpPr/>
      </xdr:nvSpPr>
      <xdr:spPr>
        <a:xfrm>
          <a:off x="9058275" y="4295775"/>
          <a:ext cx="2190750" cy="3429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solidFill>
                <a:schemeClr val="tx1"/>
              </a:solidFill>
            </a:rPr>
            <a:t>Expédition vers d'autres régions</a:t>
          </a:r>
        </a:p>
      </xdr:txBody>
    </xdr:sp>
    <xdr:clientData/>
  </xdr:twoCellAnchor>
  <xdr:twoCellAnchor>
    <xdr:from>
      <xdr:col>3</xdr:col>
      <xdr:colOff>518861</xdr:colOff>
      <xdr:row>12</xdr:row>
      <xdr:rowOff>76200</xdr:rowOff>
    </xdr:from>
    <xdr:to>
      <xdr:col>6</xdr:col>
      <xdr:colOff>247650</xdr:colOff>
      <xdr:row>12</xdr:row>
      <xdr:rowOff>83971</xdr:rowOff>
    </xdr:to>
    <xdr:cxnSp macro="">
      <xdr:nvCxnSpPr>
        <xdr:cNvPr id="24" name="Connecteur droit 23"/>
        <xdr:cNvCxnSpPr>
          <a:stCxn id="7" idx="3"/>
        </xdr:cNvCxnSpPr>
      </xdr:nvCxnSpPr>
      <xdr:spPr>
        <a:xfrm flipV="1">
          <a:off x="2669506" y="2001253"/>
          <a:ext cx="1879433" cy="77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285750</xdr:colOff>
      <xdr:row>12</xdr:row>
      <xdr:rowOff>66675</xdr:rowOff>
    </xdr:from>
    <xdr:to>
      <xdr:col>6</xdr:col>
      <xdr:colOff>304800</xdr:colOff>
      <xdr:row>15</xdr:row>
      <xdr:rowOff>142875</xdr:rowOff>
    </xdr:to>
    <xdr:cxnSp macro="">
      <xdr:nvCxnSpPr>
        <xdr:cNvPr id="26" name="Connecteur droit avec flèche 25"/>
        <xdr:cNvCxnSpPr/>
      </xdr:nvCxnSpPr>
      <xdr:spPr>
        <a:xfrm>
          <a:off x="11001375" y="2009775"/>
          <a:ext cx="19050" cy="5619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561974</xdr:colOff>
      <xdr:row>17</xdr:row>
      <xdr:rowOff>52388</xdr:rowOff>
    </xdr:from>
    <xdr:to>
      <xdr:col>5</xdr:col>
      <xdr:colOff>533400</xdr:colOff>
      <xdr:row>17</xdr:row>
      <xdr:rowOff>66675</xdr:rowOff>
    </xdr:to>
    <xdr:cxnSp macro="">
      <xdr:nvCxnSpPr>
        <xdr:cNvPr id="28" name="Connecteur droit avec flèche 27"/>
        <xdr:cNvCxnSpPr>
          <a:stCxn id="9" idx="3"/>
        </xdr:cNvCxnSpPr>
      </xdr:nvCxnSpPr>
      <xdr:spPr>
        <a:xfrm>
          <a:off x="2705099" y="2805113"/>
          <a:ext cx="1400176" cy="1428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533400</xdr:colOff>
      <xdr:row>19</xdr:row>
      <xdr:rowOff>19050</xdr:rowOff>
    </xdr:from>
    <xdr:to>
      <xdr:col>2</xdr:col>
      <xdr:colOff>533400</xdr:colOff>
      <xdr:row>23</xdr:row>
      <xdr:rowOff>152400</xdr:rowOff>
    </xdr:to>
    <xdr:cxnSp macro="">
      <xdr:nvCxnSpPr>
        <xdr:cNvPr id="32" name="Connecteur droit 31"/>
        <xdr:cNvCxnSpPr/>
      </xdr:nvCxnSpPr>
      <xdr:spPr>
        <a:xfrm>
          <a:off x="8391525" y="3095625"/>
          <a:ext cx="0" cy="781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533400</xdr:colOff>
      <xdr:row>23</xdr:row>
      <xdr:rowOff>152400</xdr:rowOff>
    </xdr:from>
    <xdr:to>
      <xdr:col>3</xdr:col>
      <xdr:colOff>438150</xdr:colOff>
      <xdr:row>24</xdr:row>
      <xdr:rowOff>0</xdr:rowOff>
    </xdr:to>
    <xdr:cxnSp macro="">
      <xdr:nvCxnSpPr>
        <xdr:cNvPr id="37" name="Connecteur droit avec flèche 36"/>
        <xdr:cNvCxnSpPr>
          <a:endCxn id="14" idx="1"/>
        </xdr:cNvCxnSpPr>
      </xdr:nvCxnSpPr>
      <xdr:spPr>
        <a:xfrm flipV="1">
          <a:off x="8391525" y="3876675"/>
          <a:ext cx="6191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581025</xdr:colOff>
      <xdr:row>27</xdr:row>
      <xdr:rowOff>85725</xdr:rowOff>
    </xdr:from>
    <xdr:to>
      <xdr:col>3</xdr:col>
      <xdr:colOff>457200</xdr:colOff>
      <xdr:row>27</xdr:row>
      <xdr:rowOff>95250</xdr:rowOff>
    </xdr:to>
    <xdr:cxnSp macro="">
      <xdr:nvCxnSpPr>
        <xdr:cNvPr id="39" name="Connecteur droit avec flèche 38"/>
        <xdr:cNvCxnSpPr/>
      </xdr:nvCxnSpPr>
      <xdr:spPr>
        <a:xfrm>
          <a:off x="8439150" y="4457700"/>
          <a:ext cx="5905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533400</xdr:colOff>
      <xdr:row>24</xdr:row>
      <xdr:rowOff>9525</xdr:rowOff>
    </xdr:from>
    <xdr:to>
      <xdr:col>2</xdr:col>
      <xdr:colOff>542925</xdr:colOff>
      <xdr:row>27</xdr:row>
      <xdr:rowOff>104775</xdr:rowOff>
    </xdr:to>
    <xdr:cxnSp macro="">
      <xdr:nvCxnSpPr>
        <xdr:cNvPr id="47" name="Connecteur droit 46"/>
        <xdr:cNvCxnSpPr/>
      </xdr:nvCxnSpPr>
      <xdr:spPr>
        <a:xfrm>
          <a:off x="8391525" y="3895725"/>
          <a:ext cx="952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15</xdr:row>
      <xdr:rowOff>104775</xdr:rowOff>
    </xdr:from>
    <xdr:to>
      <xdr:col>5</xdr:col>
      <xdr:colOff>533400</xdr:colOff>
      <xdr:row>17</xdr:row>
      <xdr:rowOff>9525</xdr:rowOff>
    </xdr:to>
    <xdr:sp macro="" textlink="">
      <xdr:nvSpPr>
        <xdr:cNvPr id="48" name="Rectangle 47"/>
        <xdr:cNvSpPr/>
      </xdr:nvSpPr>
      <xdr:spPr>
        <a:xfrm>
          <a:off x="9144000" y="2533650"/>
          <a:ext cx="1390650" cy="2286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solidFill>
                <a:schemeClr val="tx1"/>
              </a:solidFill>
            </a:rPr>
            <a:t>Flux intrarégionaux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4</xdr:row>
      <xdr:rowOff>18282</xdr:rowOff>
    </xdr:from>
    <xdr:to>
      <xdr:col>11</xdr:col>
      <xdr:colOff>1393650</xdr:colOff>
      <xdr:row>26</xdr:row>
      <xdr:rowOff>142958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3525" y="665982"/>
          <a:ext cx="6480000" cy="458237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104760</xdr:colOff>
      <xdr:row>11</xdr:row>
      <xdr:rowOff>152280</xdr:rowOff>
    </xdr:from>
    <xdr:to>
      <xdr:col>10</xdr:col>
      <xdr:colOff>526680</xdr:colOff>
      <xdr:row>32</xdr:row>
      <xdr:rowOff>28080</xdr:rowOff>
    </xdr:to>
    <xdr:graphicFrame macro="">
      <xdr:nvGraphicFramePr>
        <xdr:cNvPr id="28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247680</xdr:colOff>
      <xdr:row>20</xdr:row>
      <xdr:rowOff>57240</xdr:rowOff>
    </xdr:from>
    <xdr:to>
      <xdr:col>9</xdr:col>
      <xdr:colOff>456840</xdr:colOff>
      <xdr:row>21</xdr:row>
      <xdr:rowOff>161640</xdr:rowOff>
    </xdr:to>
    <xdr:sp macro="" textlink="">
      <xdr:nvSpPr>
        <xdr:cNvPr id="31" name="Text Box 3"/>
        <xdr:cNvSpPr/>
      </xdr:nvSpPr>
      <xdr:spPr>
        <a:xfrm>
          <a:off x="6001920" y="3324240"/>
          <a:ext cx="209160" cy="2664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lIns="27360" tIns="23040" rIns="0" bIns="0" anchor="t" upright="1">
          <a:noAutofit/>
        </a:bodyPr>
        <a:lstStyle/>
        <a:p>
          <a:pPr>
            <a:lnSpc>
              <a:spcPct val="100000"/>
            </a:lnSpc>
          </a:pPr>
          <a:r>
            <a:rPr lang="fr-FR" sz="1000" b="1" strike="noStrike" spc="-1">
              <a:solidFill>
                <a:srgbClr val="008000"/>
              </a:solidFill>
              <a:latin typeface="Arial"/>
            </a:rPr>
            <a:t>31</a:t>
          </a:r>
          <a:endParaRPr lang="fr-FR" sz="10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r-FR" sz="1000" b="0" strike="noStrike" spc="-1">
            <a:latin typeface="Times New Roman"/>
          </a:endParaRPr>
        </a:p>
      </xdr:txBody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0.01654</cdr:x>
      <cdr:y>0.93034</cdr:y>
    </cdr:from>
    <cdr:to>
      <cdr:x>0.30707</cdr:x>
      <cdr:y>0.98539</cdr:y>
    </cdr:to>
    <cdr:sp macro="" textlink="">
      <cdr:nvSpPr>
        <cdr:cNvPr id="29" name="Text Box 1"/>
        <cdr:cNvSpPr/>
      </cdr:nvSpPr>
      <cdr:spPr>
        <a:xfrm xmlns:a="http://schemas.openxmlformats.org/drawingml/2006/main">
          <a:off x="111960" y="3048480"/>
          <a:ext cx="1967040" cy="180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/>
      </cdr:style>
    </cdr:sp>
  </cdr:relSizeAnchor>
  <cdr:relSizeAnchor xmlns:cdr="http://schemas.openxmlformats.org/drawingml/2006/chartDrawing">
    <cdr:from>
      <cdr:x>0.88333</cdr:x>
      <cdr:y>0.1454</cdr:y>
    </cdr:from>
    <cdr:to>
      <cdr:x>0.93293</cdr:x>
      <cdr:y>0.22363</cdr:y>
    </cdr:to>
    <cdr:sp macro="" textlink="">
      <cdr:nvSpPr>
        <cdr:cNvPr id="30" name="Text Box 2"/>
        <cdr:cNvSpPr/>
      </cdr:nvSpPr>
      <cdr:spPr>
        <a:xfrm xmlns:a="http://schemas.openxmlformats.org/drawingml/2006/main">
          <a:off x="5681761" y="476370"/>
          <a:ext cx="319004" cy="256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/>
      </cdr:style>
      <cdr:txBody>
        <a:bodyPr xmlns:a="http://schemas.openxmlformats.org/drawingml/2006/main" vertOverflow="clip" lIns="27360" tIns="23040" rIns="0" bIns="0" anchor="t" upright="1"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00000"/>
            </a:lnSpc>
          </a:pPr>
          <a:r>
            <a:rPr lang="fr-FR" sz="1000" b="1" strike="noStrike" spc="-1">
              <a:solidFill>
                <a:srgbClr val="FF6600"/>
              </a:solidFill>
              <a:latin typeface="Arial"/>
            </a:rPr>
            <a:t>746</a:t>
          </a:r>
          <a:endParaRPr sz="1000" b="0" strike="noStrike" spc="-1">
            <a:latin typeface="Times New Roman"/>
          </a:endParaRPr>
        </a:p>
        <a:p xmlns:a="http://schemas.openxmlformats.org/drawingml/2006/main">
          <a:pPr>
            <a:lnSpc>
              <a:spcPct val="100000"/>
            </a:lnSpc>
          </a:pPr>
          <a:endParaRPr sz="1000" b="0" strike="noStrike" spc="-1">
            <a:latin typeface="Times New Roman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447615</xdr:colOff>
      <xdr:row>19</xdr:row>
      <xdr:rowOff>76290</xdr:rowOff>
    </xdr:from>
    <xdr:to>
      <xdr:col>4</xdr:col>
      <xdr:colOff>592335</xdr:colOff>
      <xdr:row>39</xdr:row>
      <xdr:rowOff>48930</xdr:rowOff>
    </xdr:to>
    <xdr:graphicFrame macro="">
      <xdr:nvGraphicFramePr>
        <xdr:cNvPr id="32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0.02599</cdr:x>
      <cdr:y>0.02356</cdr:y>
    </cdr:from>
    <cdr:to>
      <cdr:x>0.78778</cdr:x>
      <cdr:y>0.11167</cdr:y>
    </cdr:to>
    <cdr:sp macro="" textlink="">
      <cdr:nvSpPr>
        <cdr:cNvPr id="2" name="ZoneTexte 1"/>
        <cdr:cNvSpPr/>
      </cdr:nvSpPr>
      <cdr:spPr>
        <a:xfrm xmlns:a="http://schemas.openxmlformats.org/drawingml/2006/main">
          <a:off x="87120" y="76320"/>
          <a:ext cx="2553480" cy="285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/>
      </cdr:style>
      <cdr:txBody>
        <a:bodyPr xmlns:a="http://schemas.openxmlformats.org/drawingml/2006/main" vertOverflow="clip" lIns="90000" tIns="45000" rIns="90000" bIns="45000" anchor="t"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00000"/>
            </a:lnSpc>
          </a:pPr>
          <a:r>
            <a:rPr lang="fr-FR" sz="1100" b="0" strike="noStrike" spc="-1">
              <a:latin typeface="+mn-lt"/>
            </a:rPr>
            <a:t>unité : surface en hectare</a:t>
          </a:r>
          <a:endParaRPr sz="1100" b="0" strike="noStrike" spc="-1"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6460</xdr:colOff>
      <xdr:row>3</xdr:row>
      <xdr:rowOff>83647</xdr:rowOff>
    </xdr:from>
    <xdr:to>
      <xdr:col>11</xdr:col>
      <xdr:colOff>122380</xdr:colOff>
      <xdr:row>21</xdr:row>
      <xdr:rowOff>259807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104760</xdr:colOff>
      <xdr:row>17</xdr:row>
      <xdr:rowOff>19080</xdr:rowOff>
    </xdr:from>
    <xdr:to>
      <xdr:col>2</xdr:col>
      <xdr:colOff>439920</xdr:colOff>
      <xdr:row>38</xdr:row>
      <xdr:rowOff>130320</xdr:rowOff>
    </xdr:to>
    <xdr:graphicFrame macro="">
      <xdr:nvGraphicFramePr>
        <xdr:cNvPr id="5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25</xdr:row>
      <xdr:rowOff>118080</xdr:rowOff>
    </xdr:from>
    <xdr:to>
      <xdr:col>5</xdr:col>
      <xdr:colOff>657000</xdr:colOff>
      <xdr:row>44</xdr:row>
      <xdr:rowOff>45000</xdr:rowOff>
    </xdr:to>
    <xdr:pic>
      <xdr:nvPicPr>
        <xdr:cNvPr id="6" name="Imag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219240" y="4385160"/>
          <a:ext cx="4200120" cy="30034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711060</xdr:colOff>
      <xdr:row>3</xdr:row>
      <xdr:rowOff>96480</xdr:rowOff>
    </xdr:from>
    <xdr:to>
      <xdr:col>18</xdr:col>
      <xdr:colOff>103320</xdr:colOff>
      <xdr:row>21</xdr:row>
      <xdr:rowOff>124560</xdr:rowOff>
    </xdr:to>
    <xdr:graphicFrame macro="">
      <xdr:nvGraphicFramePr>
        <xdr:cNvPr id="7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657360</xdr:colOff>
      <xdr:row>24</xdr:row>
      <xdr:rowOff>28440</xdr:rowOff>
    </xdr:from>
    <xdr:to>
      <xdr:col>5</xdr:col>
      <xdr:colOff>11520</xdr:colOff>
      <xdr:row>47</xdr:row>
      <xdr:rowOff>94680</xdr:rowOff>
    </xdr:to>
    <xdr:graphicFrame macro="">
      <xdr:nvGraphicFramePr>
        <xdr:cNvPr id="8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581040</xdr:colOff>
      <xdr:row>24</xdr:row>
      <xdr:rowOff>85680</xdr:rowOff>
    </xdr:from>
    <xdr:to>
      <xdr:col>2</xdr:col>
      <xdr:colOff>523440</xdr:colOff>
      <xdr:row>25</xdr:row>
      <xdr:rowOff>123480</xdr:rowOff>
    </xdr:to>
    <xdr:sp macro="" textlink="">
      <xdr:nvSpPr>
        <xdr:cNvPr id="13" name="ZoneTexte 1"/>
        <xdr:cNvSpPr/>
      </xdr:nvSpPr>
      <xdr:spPr>
        <a:xfrm>
          <a:off x="581040" y="4000320"/>
          <a:ext cx="1447200" cy="19980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fr-FR" sz="1100" b="1" strike="noStrike" spc="-1">
              <a:solidFill>
                <a:schemeClr val="accent6"/>
              </a:solidFill>
              <a:latin typeface="Calibri"/>
            </a:rPr>
            <a:t>milliers de tonnes</a:t>
          </a:r>
          <a:endParaRPr lang="fr-F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r-FR" sz="1100" b="0" strike="noStrike" spc="-1">
            <a:latin typeface="Times New Roman"/>
          </a:endParaRP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0.73564</cdr:x>
      <cdr:y>0.18593</cdr:y>
    </cdr:from>
    <cdr:to>
      <cdr:x>0.88757</cdr:x>
      <cdr:y>0.2939</cdr:y>
    </cdr:to>
    <cdr:sp macro="" textlink="">
      <cdr:nvSpPr>
        <cdr:cNvPr id="9" name="Text Box 3"/>
        <cdr:cNvSpPr/>
      </cdr:nvSpPr>
      <cdr:spPr>
        <a:xfrm xmlns:a="http://schemas.openxmlformats.org/drawingml/2006/main">
          <a:off x="2152514" y="704787"/>
          <a:ext cx="444551" cy="409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/>
      </cdr:style>
      <cdr:txBody>
        <a:bodyPr xmlns:a="http://schemas.openxmlformats.org/drawingml/2006/main" vertOverflow="clip" lIns="27360" tIns="23040" rIns="0" bIns="0" anchor="t" upright="1">
          <a:noAutofit/>
        </a:bodyPr>
        <a:lstStyle xmlns:a="http://schemas.openxmlformats.org/drawingml/2006/main"/>
        <a:p xmlns:a="http://schemas.openxmlformats.org/drawingml/2006/main">
          <a:pPr algn="r">
            <a:lnSpc>
              <a:spcPct val="100000"/>
            </a:lnSpc>
          </a:pPr>
          <a:r>
            <a:rPr lang="fr-FR" sz="1100" b="1" strike="noStrike" spc="-1">
              <a:solidFill>
                <a:srgbClr val="99CC00"/>
              </a:solidFill>
              <a:latin typeface="Arial"/>
            </a:rPr>
            <a:t>2,750 </a:t>
          </a:r>
          <a:r>
            <a:rPr lang="fr-FR" sz="1000" b="1" strike="noStrike" spc="-1">
              <a:solidFill>
                <a:srgbClr val="99CC00"/>
              </a:solidFill>
              <a:latin typeface="Arial"/>
            </a:rPr>
            <a:t>Mt.</a:t>
          </a:r>
          <a:endParaRPr sz="1000" b="0" strike="noStrike" spc="-1">
            <a:latin typeface="Times New Roman"/>
          </a:endParaRPr>
        </a:p>
      </cdr:txBody>
    </cdr:sp>
  </cdr:relSizeAnchor>
  <cdr:relSizeAnchor xmlns:cdr="http://schemas.openxmlformats.org/drawingml/2006/chartDrawing">
    <cdr:from>
      <cdr:x>0.75221</cdr:x>
      <cdr:y>0.36845</cdr:y>
    </cdr:from>
    <cdr:to>
      <cdr:x>0.94723</cdr:x>
      <cdr:y>0.46968</cdr:y>
    </cdr:to>
    <cdr:sp macro="" textlink="">
      <cdr:nvSpPr>
        <cdr:cNvPr id="10" name="Text Box 4"/>
        <cdr:cNvSpPr/>
      </cdr:nvSpPr>
      <cdr:spPr>
        <a:xfrm xmlns:a="http://schemas.openxmlformats.org/drawingml/2006/main">
          <a:off x="2200986" y="1396615"/>
          <a:ext cx="570636" cy="383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/>
      </cdr:style>
      <cdr:txBody>
        <a:bodyPr xmlns:a="http://schemas.openxmlformats.org/drawingml/2006/main" vertOverflow="clip" lIns="27360" tIns="23040" rIns="0" bIns="0" anchor="t" upright="1"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00000"/>
            </a:lnSpc>
          </a:pPr>
          <a:r>
            <a:rPr lang="fr-FR" sz="1100" b="1" strike="noStrike" spc="-1">
              <a:solidFill>
                <a:srgbClr val="000080"/>
              </a:solidFill>
              <a:latin typeface="Arial"/>
            </a:rPr>
            <a:t>15,85</a:t>
          </a:r>
          <a:r>
            <a:rPr lang="fr-FR" sz="1000" b="1" strike="noStrike" spc="-1">
              <a:solidFill>
                <a:srgbClr val="000080"/>
              </a:solidFill>
              <a:latin typeface="Arial"/>
            </a:rPr>
            <a:t> </a:t>
          </a:r>
          <a:r>
            <a:rPr lang="fr-FR" sz="1100" b="1" strike="noStrike" spc="-1">
              <a:solidFill>
                <a:srgbClr val="000080"/>
              </a:solidFill>
              <a:latin typeface="Arial"/>
            </a:rPr>
            <a:t>milliers</a:t>
          </a:r>
          <a:endParaRPr sz="1100" b="0" strike="noStrike" spc="-1">
            <a:solidFill>
              <a:srgbClr val="000080"/>
            </a:solidFill>
            <a:latin typeface="Times New Roman"/>
          </a:endParaRPr>
        </a:p>
        <a:p xmlns:a="http://schemas.openxmlformats.org/drawingml/2006/main">
          <a:pPr>
            <a:lnSpc>
              <a:spcPct val="100000"/>
            </a:lnSpc>
          </a:pPr>
          <a:endParaRPr sz="1000" b="0" strike="noStrike" spc="-1">
            <a:solidFill>
              <a:schemeClr val="accent5">
                <a:lumMod val="75000"/>
              </a:schemeClr>
            </a:solidFill>
            <a:latin typeface="Times New Roman"/>
          </a:endParaRPr>
        </a:p>
      </cdr:txBody>
    </cdr:sp>
  </cdr:relSizeAnchor>
  <cdr:relSizeAnchor xmlns:cdr="http://schemas.openxmlformats.org/drawingml/2006/chartDrawing">
    <cdr:from>
      <cdr:x>0.01224</cdr:x>
      <cdr:y>0.04273</cdr:y>
    </cdr:from>
    <cdr:to>
      <cdr:x>0.28228</cdr:x>
      <cdr:y>0.09287</cdr:y>
    </cdr:to>
    <cdr:sp macro="" textlink="">
      <cdr:nvSpPr>
        <cdr:cNvPr id="11" name="ZoneTexte 1"/>
        <cdr:cNvSpPr/>
      </cdr:nvSpPr>
      <cdr:spPr>
        <a:xfrm xmlns:a="http://schemas.openxmlformats.org/drawingml/2006/main">
          <a:off x="38160" y="162000"/>
          <a:ext cx="841680" cy="1900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/>
      </cdr:style>
    </cdr:sp>
  </cdr:relSizeAnchor>
  <cdr:relSizeAnchor xmlns:cdr="http://schemas.openxmlformats.org/drawingml/2006/chartDrawing">
    <cdr:from>
      <cdr:x>0.43671</cdr:x>
      <cdr:y>0.01757</cdr:y>
    </cdr:from>
    <cdr:to>
      <cdr:x>0.97875</cdr:x>
      <cdr:y>0.0903</cdr:y>
    </cdr:to>
    <cdr:sp macro="" textlink="">
      <cdr:nvSpPr>
        <cdr:cNvPr id="12" name="ZoneTexte 2"/>
        <cdr:cNvSpPr/>
      </cdr:nvSpPr>
      <cdr:spPr>
        <a:xfrm xmlns:a="http://schemas.openxmlformats.org/drawingml/2006/main">
          <a:off x="1361160" y="66600"/>
          <a:ext cx="1689480" cy="27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/>
      </cdr:style>
      <cdr:txBody>
        <a:bodyPr xmlns:a="http://schemas.openxmlformats.org/drawingml/2006/main" vertOverflow="clip" lIns="90000" tIns="45000" rIns="90000" bIns="45000" anchor="t">
          <a:noAutofit/>
        </a:bodyPr>
        <a:lstStyle xmlns:a="http://schemas.openxmlformats.org/drawingml/2006/main"/>
        <a:p xmlns:a="http://schemas.openxmlformats.org/drawingml/2006/main">
          <a:pPr algn="r">
            <a:lnSpc>
              <a:spcPct val="100000"/>
            </a:lnSpc>
          </a:pPr>
          <a:r>
            <a:rPr lang="fr-FR" sz="1100" b="1" strike="noStrike" spc="-1">
              <a:solidFill>
                <a:srgbClr val="002060"/>
              </a:solidFill>
              <a:latin typeface="+mn-lt"/>
              <a:cs typeface="Calibri" panose="020F0502020204030204" pitchFamily="34" charset="0"/>
            </a:rPr>
            <a:t>milliers</a:t>
          </a:r>
          <a:r>
            <a:rPr lang="fr-FR" sz="1100" b="1" strike="noStrike" spc="-1">
              <a:solidFill>
                <a:srgbClr val="002060"/>
              </a:solidFill>
              <a:latin typeface="+mn-lt"/>
            </a:rPr>
            <a:t> de livreurs</a:t>
          </a:r>
          <a:endParaRPr sz="1100" b="0" strike="noStrike" spc="-1">
            <a:latin typeface="+mn-lt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tilisateurs\odile.grosmesnil\Mes%20Documents\fili&#232;re%20grandes%20cultures\FICHE%20FILIERE%20GC%202020\fiche%20grande%20culture_maj%20_2020_IMPR_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TUDES_2022&amp;suite\FICHES%20FILIERES\C&#233;r&#233;ale-Ol&#233;agineux-Prot&#233;agineux_COP\Edition%202023\texte_graphes_OLD\fiche%20grande%20culture_maj%20_2023_reluH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 moi"/>
      <sheetName val="Carte1 COP France"/>
      <sheetName val="graph1 surface COP"/>
      <sheetName val="graph2 comptes agri"/>
      <sheetName val="graph3 surfaces COP"/>
      <sheetName val="Carte2 Surf Céréales PDL"/>
      <sheetName val="graph4 bio"/>
      <sheetName val="graph5 livraisons agrimer"/>
      <sheetName val="tab1 récoltes"/>
      <sheetName val="graph6 Livraisons dép"/>
      <sheetName val="graph7 cotations COP"/>
      <sheetName val="graph8 activités portuaires"/>
      <sheetName val="graph9 RICAindic"/>
      <sheetName val="graph10 RICAcharges"/>
      <sheetName val="tab2 RICAindic"/>
      <sheetName val="graph11 filiere grain PDL"/>
      <sheetName val="Carte3 IAA"/>
      <sheetName val="graph12 meunerie"/>
      <sheetName val="graph13 aliment bétail"/>
      <sheetName val="graph14 farine ble tendre"/>
      <sheetName val="Sour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">
          <cell r="B4">
            <v>42005</v>
          </cell>
        </row>
        <row r="5">
          <cell r="A5" t="str">
            <v>Blé tendre (rendu Rouen)</v>
          </cell>
          <cell r="B5">
            <v>191.5</v>
          </cell>
          <cell r="C5">
            <v>179.5</v>
          </cell>
          <cell r="D5">
            <v>178.8</v>
          </cell>
          <cell r="E5">
            <v>171.75</v>
          </cell>
          <cell r="F5">
            <v>159.5</v>
          </cell>
          <cell r="G5">
            <v>167.5</v>
          </cell>
          <cell r="H5">
            <v>181.83333333333334</v>
          </cell>
          <cell r="I5">
            <v>163.5</v>
          </cell>
          <cell r="J5">
            <v>154</v>
          </cell>
          <cell r="K5">
            <v>163.625</v>
          </cell>
          <cell r="L5">
            <v>170.375</v>
          </cell>
          <cell r="M5">
            <v>163.66666666666666</v>
          </cell>
          <cell r="N5">
            <v>153</v>
          </cell>
          <cell r="O5">
            <v>144</v>
          </cell>
          <cell r="P5">
            <v>138.9</v>
          </cell>
          <cell r="Q5">
            <v>138.625</v>
          </cell>
          <cell r="R5">
            <v>142.6</v>
          </cell>
          <cell r="S5">
            <v>149.75</v>
          </cell>
          <cell r="T5">
            <v>161.375</v>
          </cell>
          <cell r="U5">
            <v>161.4</v>
          </cell>
          <cell r="V5">
            <v>157</v>
          </cell>
          <cell r="W5">
            <v>160.25</v>
          </cell>
          <cell r="X5">
            <v>165.25</v>
          </cell>
          <cell r="Z5">
            <v>168</v>
          </cell>
          <cell r="AA5">
            <v>169.375</v>
          </cell>
          <cell r="AB5">
            <v>165.875</v>
          </cell>
          <cell r="AC5">
            <v>155.625</v>
          </cell>
          <cell r="AD5">
            <v>155.80000000000001</v>
          </cell>
          <cell r="AE5">
            <v>157.75</v>
          </cell>
          <cell r="AF5">
            <v>167.75</v>
          </cell>
          <cell r="AG5">
            <v>155</v>
          </cell>
          <cell r="AH5">
            <v>153.75</v>
          </cell>
          <cell r="AI5">
            <v>156.69999999999999</v>
          </cell>
          <cell r="AJ5">
            <v>154.75</v>
          </cell>
          <cell r="AK5">
            <v>153.66666666666666</v>
          </cell>
          <cell r="AL5">
            <v>151.4</v>
          </cell>
          <cell r="AM5">
            <v>155</v>
          </cell>
          <cell r="AN5">
            <v>155.75</v>
          </cell>
          <cell r="AO5">
            <v>157.375</v>
          </cell>
          <cell r="AP5">
            <v>162.375</v>
          </cell>
          <cell r="AQ5">
            <v>164.625</v>
          </cell>
          <cell r="AR5">
            <v>189.8</v>
          </cell>
          <cell r="AS5">
            <v>208.0625</v>
          </cell>
          <cell r="AT5">
            <v>199</v>
          </cell>
          <cell r="AU5">
            <v>198.75</v>
          </cell>
          <cell r="AV5">
            <v>198.125</v>
          </cell>
          <cell r="AW5">
            <v>199.83333333333334</v>
          </cell>
          <cell r="AX5">
            <v>200.875</v>
          </cell>
          <cell r="AY5">
            <v>192.375</v>
          </cell>
          <cell r="AZ5">
            <v>182</v>
          </cell>
          <cell r="BA5">
            <v>181.25</v>
          </cell>
          <cell r="BB5">
            <v>174.25</v>
          </cell>
          <cell r="BC5">
            <v>176.33333333333334</v>
          </cell>
          <cell r="BD5">
            <v>163.65</v>
          </cell>
          <cell r="BE5">
            <v>163.6875</v>
          </cell>
          <cell r="BF5">
            <v>161.25</v>
          </cell>
          <cell r="BG5">
            <v>169.92</v>
          </cell>
          <cell r="BH5">
            <v>174.625</v>
          </cell>
          <cell r="BI5">
            <v>182.66666666666666</v>
          </cell>
          <cell r="BJ5">
            <v>189.1875</v>
          </cell>
          <cell r="BK5">
            <v>190.05333333333331</v>
          </cell>
          <cell r="BL5">
            <v>185.26999999999998</v>
          </cell>
          <cell r="BM5">
            <v>200.77999999999997</v>
          </cell>
          <cell r="BN5">
            <v>188.75</v>
          </cell>
          <cell r="BO5">
            <v>176.29249999999999</v>
          </cell>
          <cell r="BP5">
            <v>183.35499999999999</v>
          </cell>
          <cell r="BQ5">
            <v>180.95</v>
          </cell>
          <cell r="BR5">
            <v>187.125</v>
          </cell>
          <cell r="BS5">
            <v>201.98750000000001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 moi"/>
      <sheetName val="Carte1 COP France"/>
      <sheetName val="graph1 surface COP"/>
      <sheetName val="graph2 comptes agri"/>
      <sheetName val="graph3 surfaces COP"/>
      <sheetName val="Carte2 Surf Céréales PDL"/>
      <sheetName val="graph4 bio"/>
      <sheetName val="graph5 livraisons agrimer"/>
      <sheetName val="tab1 récoltes"/>
      <sheetName val="graph6 Livraisons dép"/>
      <sheetName val="graph7 cotations COP"/>
      <sheetName val="graph8 activités portuaires"/>
      <sheetName val="graph9 RICAindic"/>
      <sheetName val="graph10 RICAcharges"/>
      <sheetName val="tab2 RICAindic"/>
      <sheetName val="graph11 filiere grain PDL"/>
      <sheetName val="Carte3 IAA"/>
      <sheetName val="graph12 meunerie"/>
      <sheetName val="graph13 aliment bétail"/>
      <sheetName val="graph14 farine ble tendre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3">
          <cell r="A33" t="str">
            <v>Engrais et amendements</v>
          </cell>
          <cell r="G33">
            <v>0.11240815765982283</v>
          </cell>
        </row>
        <row r="34">
          <cell r="A34" t="str">
            <v>Semences et plants</v>
          </cell>
          <cell r="G34">
            <v>6.7293826821396688E-2</v>
          </cell>
        </row>
        <row r="35">
          <cell r="A35" t="str">
            <v>Produits phytosanitaires</v>
          </cell>
          <cell r="G35">
            <v>7.9516583121609544E-2</v>
          </cell>
        </row>
        <row r="36">
          <cell r="A36" t="str">
            <v>Autres charges d'approvisionnement (carburants, fournitures…)</v>
          </cell>
          <cell r="G36">
            <v>4.6899677264299909E-2</v>
          </cell>
        </row>
        <row r="37">
          <cell r="A37" t="str">
            <v>Travaux, entretien et réparation, autres charges d'exploitation</v>
          </cell>
          <cell r="G37">
            <v>0.30886493167616558</v>
          </cell>
        </row>
        <row r="38">
          <cell r="A38" t="str">
            <v>Loyers, assurances, Impôts, charges de personnel</v>
          </cell>
          <cell r="G38">
            <v>0.16026917530728557</v>
          </cell>
        </row>
        <row r="39">
          <cell r="A39" t="str">
            <v>Dotations aux amortissements</v>
          </cell>
          <cell r="G39">
            <v>0.16816589988326577</v>
          </cell>
        </row>
        <row r="40">
          <cell r="A40" t="str">
            <v>Charges financières</v>
          </cell>
          <cell r="G40">
            <v>1.4076769896312569E-2</v>
          </cell>
        </row>
        <row r="41">
          <cell r="A41" t="str">
            <v>Charges sociales de l'exploitant</v>
          </cell>
          <cell r="G41">
            <v>4.2504978369841372E-2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zoomScaleNormal="100" workbookViewId="0">
      <selection activeCell="A2" sqref="A2"/>
    </sheetView>
  </sheetViews>
  <sheetFormatPr baseColWidth="10" defaultColWidth="10.7109375" defaultRowHeight="12.75"/>
  <sheetData>
    <row r="1" spans="1:1">
      <c r="A1" s="2" t="s">
        <v>0</v>
      </c>
    </row>
  </sheetData>
  <pageMargins left="0.45972222222222198" right="0.5" top="0.98402777777777795" bottom="0.98402777777777795" header="0.511811023622047" footer="0.511811023622047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9BD5"/>
    <pageSetUpPr fitToPage="1"/>
  </sheetPr>
  <dimension ref="A1:Y59"/>
  <sheetViews>
    <sheetView zoomScale="90" zoomScaleNormal="90" workbookViewId="0">
      <selection activeCell="M8" sqref="M8"/>
    </sheetView>
  </sheetViews>
  <sheetFormatPr baseColWidth="10" defaultColWidth="10.7109375" defaultRowHeight="12.75"/>
  <cols>
    <col min="1" max="1" width="34.42578125" customWidth="1"/>
    <col min="2" max="2" width="11.7109375" customWidth="1"/>
    <col min="3" max="3" width="13.42578125" customWidth="1"/>
    <col min="4" max="5" width="11.7109375" customWidth="1"/>
    <col min="6" max="6" width="10" customWidth="1"/>
    <col min="7" max="10" width="11.7109375" customWidth="1"/>
  </cols>
  <sheetData>
    <row r="1" spans="1:25">
      <c r="A1" s="2" t="s">
        <v>1378</v>
      </c>
      <c r="B1" s="74"/>
    </row>
    <row r="2" spans="1:25" s="3" customFormat="1">
      <c r="A2" s="2"/>
      <c r="B2" s="74"/>
    </row>
    <row r="3" spans="1:25" ht="15">
      <c r="A3" s="13" t="s">
        <v>1384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>
      <c r="A5" s="3"/>
      <c r="B5" s="309" t="s">
        <v>1385</v>
      </c>
      <c r="C5" s="309"/>
      <c r="D5" s="309"/>
      <c r="E5" s="309"/>
      <c r="F5" s="309"/>
      <c r="G5" s="309" t="s">
        <v>1386</v>
      </c>
      <c r="H5" s="309"/>
      <c r="I5" s="309"/>
      <c r="J5" s="309"/>
      <c r="K5" s="309"/>
      <c r="L5" s="3"/>
      <c r="M5" s="3"/>
      <c r="N5" s="3"/>
      <c r="O5" s="3"/>
      <c r="P5" s="3"/>
      <c r="Q5" s="3"/>
      <c r="R5" s="3"/>
      <c r="S5" s="3"/>
      <c r="T5" s="3"/>
    </row>
    <row r="6" spans="1:25">
      <c r="A6" s="75" t="s">
        <v>1387</v>
      </c>
      <c r="B6" s="76" t="s">
        <v>1388</v>
      </c>
      <c r="C6" s="77" t="s">
        <v>1389</v>
      </c>
      <c r="D6" s="77" t="s">
        <v>1390</v>
      </c>
      <c r="E6" s="77" t="s">
        <v>1391</v>
      </c>
      <c r="F6" s="78" t="s">
        <v>1392</v>
      </c>
      <c r="G6" s="76" t="s">
        <v>1388</v>
      </c>
      <c r="H6" s="77" t="s">
        <v>1389</v>
      </c>
      <c r="I6" s="77" t="s">
        <v>1390</v>
      </c>
      <c r="J6" s="77" t="s">
        <v>1391</v>
      </c>
      <c r="K6" s="78" t="s">
        <v>1392</v>
      </c>
      <c r="L6" s="3"/>
      <c r="M6" s="3"/>
      <c r="N6" s="3"/>
      <c r="O6" s="3"/>
      <c r="P6" s="3"/>
      <c r="Q6" s="3"/>
      <c r="R6" s="3"/>
      <c r="S6" s="3"/>
      <c r="T6" s="3"/>
    </row>
    <row r="7" spans="1:25">
      <c r="A7" s="79" t="s">
        <v>1393</v>
      </c>
      <c r="B7" s="80" t="s">
        <v>1394</v>
      </c>
      <c r="C7" s="81" t="s">
        <v>1395</v>
      </c>
      <c r="D7" s="81" t="s">
        <v>1396</v>
      </c>
      <c r="E7" s="81" t="s">
        <v>1396</v>
      </c>
      <c r="F7" s="82" t="s">
        <v>1397</v>
      </c>
      <c r="G7" s="80" t="s">
        <v>1394</v>
      </c>
      <c r="H7" s="81" t="s">
        <v>1395</v>
      </c>
      <c r="I7" s="81" t="s">
        <v>1396</v>
      </c>
      <c r="J7" s="81" t="s">
        <v>1396</v>
      </c>
      <c r="K7" s="82" t="s">
        <v>1397</v>
      </c>
      <c r="L7" s="3"/>
      <c r="M7" s="175" t="s">
        <v>1388</v>
      </c>
      <c r="N7" s="175"/>
      <c r="O7" s="175" t="s">
        <v>1390</v>
      </c>
      <c r="P7" s="3"/>
      <c r="Q7" s="3"/>
      <c r="R7" s="3"/>
      <c r="S7" s="3"/>
      <c r="T7" s="3"/>
    </row>
    <row r="8" spans="1:25">
      <c r="A8" s="83" t="s">
        <v>39</v>
      </c>
      <c r="B8" s="84">
        <v>387973</v>
      </c>
      <c r="C8" s="85">
        <v>78</v>
      </c>
      <c r="D8" s="86">
        <v>3024690.6</v>
      </c>
      <c r="E8" s="87">
        <v>2541909</v>
      </c>
      <c r="F8" s="88">
        <v>7.0000000000000007E-2</v>
      </c>
      <c r="G8" s="84">
        <f>B27</f>
        <v>303837</v>
      </c>
      <c r="H8" s="85">
        <v>56</v>
      </c>
      <c r="I8" s="86">
        <f>C27/10</f>
        <v>1688744.4</v>
      </c>
      <c r="J8" s="87">
        <v>1413139</v>
      </c>
      <c r="K8" s="89">
        <v>0.05</v>
      </c>
      <c r="L8" s="3"/>
      <c r="M8" s="273">
        <f>(G8-B8)/B8</f>
        <v>-0.21686045162936596</v>
      </c>
      <c r="N8" s="175"/>
      <c r="O8" s="273">
        <f t="shared" ref="O8" si="0">(I8-D8)/D8</f>
        <v>-0.44168028293538525</v>
      </c>
      <c r="P8" s="3"/>
      <c r="Q8" s="3"/>
      <c r="R8" s="3"/>
      <c r="S8" s="3"/>
      <c r="T8" s="3"/>
    </row>
    <row r="9" spans="1:25">
      <c r="A9" s="90" t="s">
        <v>1398</v>
      </c>
      <c r="B9" s="91">
        <f>E46</f>
        <v>118143</v>
      </c>
      <c r="C9" s="92">
        <v>78</v>
      </c>
      <c r="D9" s="93">
        <f>G46/10</f>
        <v>917764.90999999992</v>
      </c>
      <c r="E9" s="94">
        <v>625395</v>
      </c>
      <c r="F9" s="95">
        <v>0.06</v>
      </c>
      <c r="G9" s="91">
        <f>B31</f>
        <v>169175</v>
      </c>
      <c r="H9" s="92">
        <v>76</v>
      </c>
      <c r="I9" s="93">
        <f>C31/10</f>
        <v>1291523.8</v>
      </c>
      <c r="J9" s="94">
        <v>900243</v>
      </c>
      <c r="K9" s="96">
        <v>0.08</v>
      </c>
      <c r="L9" s="3"/>
      <c r="M9" s="3"/>
      <c r="N9" s="3"/>
      <c r="O9" s="3"/>
      <c r="P9" s="3"/>
      <c r="Q9" s="3"/>
      <c r="R9" s="3"/>
      <c r="S9" s="3"/>
      <c r="T9" s="3"/>
    </row>
    <row r="10" spans="1:25">
      <c r="A10" s="83" t="s">
        <v>1399</v>
      </c>
      <c r="B10" s="84">
        <f>E45</f>
        <v>109965</v>
      </c>
      <c r="C10" s="85">
        <v>81</v>
      </c>
      <c r="D10" s="86">
        <f>G45/10</f>
        <v>894507.71</v>
      </c>
      <c r="E10" s="87">
        <v>604322</v>
      </c>
      <c r="F10" s="88">
        <v>0.06</v>
      </c>
      <c r="G10" s="84">
        <f>B30</f>
        <v>159345</v>
      </c>
      <c r="H10" s="85">
        <v>79</v>
      </c>
      <c r="I10" s="86">
        <f>C30/10</f>
        <v>1261415.1000000001</v>
      </c>
      <c r="J10" s="87">
        <v>873111</v>
      </c>
      <c r="K10" s="89">
        <v>0.08</v>
      </c>
      <c r="L10" s="3"/>
      <c r="M10" s="175"/>
      <c r="N10" s="3"/>
      <c r="O10" s="3"/>
      <c r="P10" s="3"/>
      <c r="Q10" s="3"/>
      <c r="R10" s="3"/>
      <c r="S10" s="3"/>
      <c r="T10" s="3"/>
    </row>
    <row r="11" spans="1:25">
      <c r="A11" s="83" t="s">
        <v>49</v>
      </c>
      <c r="B11" s="84">
        <v>22848</v>
      </c>
      <c r="C11" s="85">
        <v>75</v>
      </c>
      <c r="D11" s="86">
        <v>171257.4</v>
      </c>
      <c r="E11" s="87">
        <v>191023</v>
      </c>
      <c r="F11" s="88">
        <v>0.12</v>
      </c>
      <c r="G11" s="84">
        <f>B28</f>
        <v>19760</v>
      </c>
      <c r="H11" s="85">
        <v>52</v>
      </c>
      <c r="I11" s="86">
        <v>102487</v>
      </c>
      <c r="J11" s="87">
        <v>102479</v>
      </c>
      <c r="K11" s="89">
        <v>0.08</v>
      </c>
      <c r="L11" s="3"/>
      <c r="M11" s="175" t="s">
        <v>1388</v>
      </c>
      <c r="N11" s="175"/>
      <c r="O11" s="3" t="s">
        <v>1390</v>
      </c>
      <c r="P11" s="3"/>
      <c r="Q11" s="3"/>
      <c r="R11" s="3"/>
      <c r="S11" s="3"/>
      <c r="T11" s="3"/>
    </row>
    <row r="12" spans="1:25">
      <c r="A12" s="90" t="s">
        <v>1400</v>
      </c>
      <c r="B12" s="91">
        <v>79771</v>
      </c>
      <c r="C12" s="92">
        <v>71.5</v>
      </c>
      <c r="D12" s="93">
        <v>570480.1</v>
      </c>
      <c r="E12" s="94">
        <v>350645</v>
      </c>
      <c r="F12" s="95">
        <v>0.03</v>
      </c>
      <c r="G12" s="91">
        <f>B29</f>
        <v>85724</v>
      </c>
      <c r="H12" s="92">
        <v>47</v>
      </c>
      <c r="I12" s="93">
        <f>C29/10</f>
        <v>399830.7</v>
      </c>
      <c r="J12" s="94">
        <v>252431</v>
      </c>
      <c r="K12" s="96">
        <v>0.03</v>
      </c>
      <c r="L12" s="3"/>
      <c r="M12" s="273">
        <f>(G12-B12)/B12</f>
        <v>7.4626117260658639E-2</v>
      </c>
      <c r="N12" s="175"/>
      <c r="O12" s="273">
        <f t="shared" ref="O12" si="1">(I12-D12)/D12</f>
        <v>-0.29913295836261417</v>
      </c>
      <c r="P12" s="274"/>
      <c r="Q12" s="3"/>
      <c r="R12" s="3"/>
      <c r="S12" s="3"/>
      <c r="T12" s="3"/>
    </row>
    <row r="13" spans="1:25">
      <c r="A13" s="83" t="s">
        <v>45</v>
      </c>
      <c r="B13" s="84">
        <v>33768</v>
      </c>
      <c r="C13" s="85">
        <v>64</v>
      </c>
      <c r="D13" s="86">
        <v>215953.3</v>
      </c>
      <c r="E13" s="87">
        <v>114368</v>
      </c>
      <c r="F13" s="88">
        <v>0.16</v>
      </c>
      <c r="G13" s="84">
        <f>B32</f>
        <v>24874</v>
      </c>
      <c r="H13" s="85">
        <v>45</v>
      </c>
      <c r="I13" s="86">
        <f>C32/10</f>
        <v>112839.8</v>
      </c>
      <c r="J13" s="87">
        <v>60005</v>
      </c>
      <c r="K13" s="89">
        <v>0.12</v>
      </c>
      <c r="L13" s="3"/>
      <c r="M13" s="3"/>
      <c r="N13" s="175"/>
      <c r="O13" s="3"/>
      <c r="P13" s="3"/>
      <c r="Q13" s="3"/>
      <c r="R13" s="3"/>
      <c r="S13" s="3"/>
      <c r="T13" s="3"/>
    </row>
    <row r="14" spans="1:25">
      <c r="A14" s="83" t="s">
        <v>1401</v>
      </c>
      <c r="B14" s="84">
        <v>67413</v>
      </c>
      <c r="C14" s="85">
        <v>32.6</v>
      </c>
      <c r="D14" s="86">
        <v>219933.3</v>
      </c>
      <c r="E14" s="87">
        <v>224191</v>
      </c>
      <c r="F14" s="88">
        <v>0.06</v>
      </c>
      <c r="G14" s="84">
        <f>B35</f>
        <v>71638</v>
      </c>
      <c r="H14" s="85">
        <v>27</v>
      </c>
      <c r="I14" s="86">
        <f>C35/10</f>
        <v>194086.9</v>
      </c>
      <c r="J14" s="87">
        <v>193342</v>
      </c>
      <c r="K14" s="89">
        <v>0.06</v>
      </c>
      <c r="L14" s="3"/>
      <c r="M14" s="3"/>
      <c r="N14" s="175"/>
      <c r="O14" s="3"/>
      <c r="P14" s="3"/>
      <c r="Q14" s="3"/>
      <c r="R14" s="3"/>
      <c r="S14" s="3"/>
      <c r="T14" s="3"/>
    </row>
    <row r="15" spans="1:25">
      <c r="A15" s="83" t="s">
        <v>1402</v>
      </c>
      <c r="B15" s="84">
        <v>32770</v>
      </c>
      <c r="C15" s="85">
        <v>23</v>
      </c>
      <c r="D15" s="86">
        <v>75512.5</v>
      </c>
      <c r="E15" s="87">
        <v>70709</v>
      </c>
      <c r="F15" s="88">
        <v>0.06</v>
      </c>
      <c r="G15" s="84">
        <f>B36</f>
        <v>51346</v>
      </c>
      <c r="H15" s="85">
        <v>24</v>
      </c>
      <c r="I15" s="86">
        <f>C36/10</f>
        <v>124309</v>
      </c>
      <c r="J15" s="87">
        <v>119206</v>
      </c>
      <c r="K15" s="89">
        <v>0.08</v>
      </c>
      <c r="L15" s="3"/>
      <c r="M15" s="3"/>
      <c r="N15" s="175"/>
      <c r="O15" s="3"/>
      <c r="P15" s="3"/>
      <c r="Q15" s="3"/>
      <c r="R15" s="3"/>
      <c r="S15" s="3"/>
      <c r="T15" s="3"/>
    </row>
    <row r="16" spans="1:25" s="3" customFormat="1">
      <c r="A16" s="97" t="s">
        <v>1403</v>
      </c>
      <c r="B16" s="98">
        <f>E52</f>
        <v>21538</v>
      </c>
      <c r="C16" s="99">
        <v>33</v>
      </c>
      <c r="D16" s="100">
        <f>G52/10</f>
        <v>71102.600000000006</v>
      </c>
      <c r="E16" s="101">
        <v>33434</v>
      </c>
      <c r="F16" s="102">
        <v>0.05</v>
      </c>
      <c r="G16" s="98">
        <f>B38</f>
        <v>24152</v>
      </c>
      <c r="H16" s="99">
        <v>23</v>
      </c>
      <c r="I16" s="100">
        <f>C38/10</f>
        <v>55985.1</v>
      </c>
      <c r="J16" s="101">
        <f>11238+4281+1648</f>
        <v>17167</v>
      </c>
      <c r="K16" s="103">
        <v>0.03</v>
      </c>
      <c r="N16" s="175"/>
    </row>
    <row r="17" spans="1:23">
      <c r="A17" s="284" t="s">
        <v>1717</v>
      </c>
      <c r="B17" s="104"/>
      <c r="C17" s="104"/>
      <c r="D17" s="104"/>
      <c r="E17" s="249"/>
      <c r="F17" s="104"/>
      <c r="G17" s="104"/>
      <c r="H17" s="245"/>
      <c r="I17" s="245"/>
      <c r="J17" s="24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251" customFormat="1">
      <c r="A18" s="104" t="s">
        <v>1645</v>
      </c>
      <c r="B18" s="104"/>
      <c r="C18" s="104"/>
      <c r="D18" s="104"/>
      <c r="E18" s="249"/>
      <c r="F18" s="104"/>
      <c r="G18" s="104"/>
      <c r="J18" s="249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</row>
    <row r="19" spans="1:23">
      <c r="A19" t="s">
        <v>1404</v>
      </c>
      <c r="J19" s="248"/>
      <c r="M19" s="3"/>
      <c r="N19" s="3"/>
    </row>
    <row r="20" spans="1:23">
      <c r="A20" t="s">
        <v>1405</v>
      </c>
      <c r="J20" s="248"/>
    </row>
    <row r="21" spans="1:23" s="3" customFormat="1">
      <c r="E21" s="105"/>
      <c r="M21" s="292"/>
      <c r="N21" s="292"/>
      <c r="O21" s="292"/>
    </row>
    <row r="22" spans="1:23" s="3" customFormat="1">
      <c r="E22" s="12"/>
      <c r="F22" s="12"/>
      <c r="H22" s="12"/>
      <c r="I22" s="12"/>
      <c r="N22" s="11"/>
      <c r="P22" s="11"/>
    </row>
    <row r="23" spans="1:23" s="3" customFormat="1">
      <c r="A23" s="5"/>
      <c r="E23" s="12"/>
      <c r="F23" s="12"/>
      <c r="H23" s="12"/>
      <c r="I23" s="12"/>
      <c r="N23" s="11"/>
      <c r="P23" s="11"/>
    </row>
    <row r="24" spans="1:23" s="3" customFormat="1">
      <c r="A24" s="8" t="s">
        <v>1408</v>
      </c>
      <c r="E24" s="12"/>
      <c r="F24" s="12"/>
      <c r="H24" s="12"/>
      <c r="I24" s="12"/>
      <c r="N24" s="11"/>
      <c r="P24" s="11"/>
    </row>
    <row r="26" spans="1:23" ht="15">
      <c r="A26" s="234" t="s">
        <v>1607</v>
      </c>
      <c r="B26" s="235" t="s">
        <v>1608</v>
      </c>
      <c r="C26" s="235" t="s">
        <v>13</v>
      </c>
      <c r="D26" s="235" t="s">
        <v>1609</v>
      </c>
    </row>
    <row r="27" spans="1:23">
      <c r="A27" t="s">
        <v>1610</v>
      </c>
      <c r="B27" s="236">
        <v>303837</v>
      </c>
      <c r="C27" s="236">
        <v>16887444</v>
      </c>
      <c r="D27" s="236">
        <v>55.6</v>
      </c>
    </row>
    <row r="28" spans="1:23">
      <c r="A28" t="s">
        <v>1611</v>
      </c>
      <c r="B28" s="236">
        <v>19760</v>
      </c>
      <c r="C28" s="236">
        <v>1018665</v>
      </c>
      <c r="D28" s="236">
        <v>51.6</v>
      </c>
    </row>
    <row r="29" spans="1:23">
      <c r="A29" t="s">
        <v>1612</v>
      </c>
      <c r="B29" s="236">
        <v>85724</v>
      </c>
      <c r="C29" s="236">
        <v>3998307</v>
      </c>
      <c r="D29" s="236">
        <v>46.6</v>
      </c>
    </row>
    <row r="30" spans="1:23">
      <c r="A30" t="s">
        <v>1613</v>
      </c>
      <c r="B30" s="236">
        <v>159345</v>
      </c>
      <c r="C30" s="236">
        <v>12614151</v>
      </c>
      <c r="D30" s="236">
        <v>79.2</v>
      </c>
    </row>
    <row r="31" spans="1:23">
      <c r="A31" t="s">
        <v>1614</v>
      </c>
      <c r="B31" s="236">
        <v>169175</v>
      </c>
      <c r="C31" s="236">
        <v>12915238</v>
      </c>
      <c r="D31" s="236">
        <v>76.3</v>
      </c>
    </row>
    <row r="32" spans="1:23">
      <c r="A32" t="s">
        <v>45</v>
      </c>
      <c r="B32" s="236">
        <v>24874</v>
      </c>
      <c r="C32" s="236">
        <v>1128398</v>
      </c>
      <c r="D32" s="236">
        <v>45.4</v>
      </c>
    </row>
    <row r="33" spans="1:14">
      <c r="A33" t="s">
        <v>1615</v>
      </c>
      <c r="B33" s="236">
        <v>638717</v>
      </c>
      <c r="C33" s="236">
        <v>37587403</v>
      </c>
      <c r="D33" s="236">
        <v>58.8</v>
      </c>
    </row>
    <row r="34" spans="1:14">
      <c r="A34" t="s">
        <v>1616</v>
      </c>
      <c r="B34" s="236">
        <v>638717</v>
      </c>
      <c r="C34" s="236">
        <v>37587403</v>
      </c>
      <c r="D34" s="236">
        <v>58.8</v>
      </c>
    </row>
    <row r="35" spans="1:14">
      <c r="A35" t="s">
        <v>1617</v>
      </c>
      <c r="B35" s="236">
        <v>71638</v>
      </c>
      <c r="C35" s="236">
        <v>1940869</v>
      </c>
      <c r="D35" s="236">
        <v>27.1</v>
      </c>
    </row>
    <row r="36" spans="1:14">
      <c r="A36" t="s">
        <v>1402</v>
      </c>
      <c r="B36" s="236">
        <v>51346</v>
      </c>
      <c r="C36" s="236">
        <v>1243090</v>
      </c>
      <c r="D36" s="236">
        <v>24.2</v>
      </c>
    </row>
    <row r="37" spans="1:14">
      <c r="A37" t="s">
        <v>1618</v>
      </c>
      <c r="B37" s="236">
        <v>127350</v>
      </c>
      <c r="C37" s="236">
        <v>3262459</v>
      </c>
      <c r="D37" s="236">
        <v>25.6</v>
      </c>
    </row>
    <row r="38" spans="1:14">
      <c r="A38" t="s">
        <v>1619</v>
      </c>
      <c r="B38" s="236">
        <v>24152</v>
      </c>
      <c r="C38" s="236">
        <v>559851</v>
      </c>
      <c r="D38" s="236">
        <v>23.2</v>
      </c>
    </row>
    <row r="40" spans="1:14">
      <c r="A40" t="s">
        <v>124</v>
      </c>
      <c r="B40" t="s">
        <v>125</v>
      </c>
      <c r="C40" t="s">
        <v>126</v>
      </c>
      <c r="D40" t="s">
        <v>127</v>
      </c>
      <c r="E40" t="s">
        <v>137</v>
      </c>
      <c r="F40" t="s">
        <v>138</v>
      </c>
      <c r="G40" t="s">
        <v>1620</v>
      </c>
      <c r="H40" t="s">
        <v>1621</v>
      </c>
      <c r="I40" t="s">
        <v>1622</v>
      </c>
      <c r="J40" t="s">
        <v>1623</v>
      </c>
    </row>
    <row r="41" spans="1:14">
      <c r="A41" s="253" t="s">
        <v>1610</v>
      </c>
      <c r="B41">
        <v>52</v>
      </c>
      <c r="C41">
        <v>99</v>
      </c>
      <c r="D41">
        <v>1900</v>
      </c>
      <c r="E41" s="238">
        <v>387973</v>
      </c>
      <c r="F41" s="238">
        <v>303837</v>
      </c>
      <c r="G41" s="238">
        <v>30246906</v>
      </c>
      <c r="H41" s="238">
        <v>16887444</v>
      </c>
      <c r="I41" s="238">
        <v>77.961368449999995</v>
      </c>
      <c r="J41" s="238">
        <v>55.6</v>
      </c>
      <c r="N41" s="237"/>
    </row>
    <row r="42" spans="1:14">
      <c r="A42" s="253" t="s">
        <v>1611</v>
      </c>
      <c r="B42">
        <v>52</v>
      </c>
      <c r="C42">
        <v>99</v>
      </c>
      <c r="D42">
        <v>3900</v>
      </c>
      <c r="E42" s="238">
        <v>22848</v>
      </c>
      <c r="F42" s="238">
        <v>19760</v>
      </c>
      <c r="G42" s="238">
        <v>1712574</v>
      </c>
      <c r="H42" s="238">
        <v>1018665</v>
      </c>
      <c r="I42" s="238">
        <v>74.955094540000005</v>
      </c>
      <c r="J42" s="238">
        <v>51.6</v>
      </c>
      <c r="N42" s="237"/>
    </row>
    <row r="43" spans="1:14">
      <c r="B43">
        <v>52</v>
      </c>
      <c r="C43">
        <v>99</v>
      </c>
      <c r="D43">
        <v>5900</v>
      </c>
      <c r="E43" s="238">
        <v>1421</v>
      </c>
      <c r="F43" s="238">
        <v>1780</v>
      </c>
      <c r="G43" s="238">
        <v>87594</v>
      </c>
      <c r="H43" s="238">
        <v>71270</v>
      </c>
      <c r="I43" s="238">
        <v>61.642505280000002</v>
      </c>
      <c r="J43" s="238">
        <v>40</v>
      </c>
      <c r="N43" s="237"/>
    </row>
    <row r="44" spans="1:14">
      <c r="A44" s="253" t="s">
        <v>1612</v>
      </c>
      <c r="B44">
        <v>52</v>
      </c>
      <c r="C44">
        <v>99</v>
      </c>
      <c r="D44">
        <v>7900</v>
      </c>
      <c r="E44" s="238">
        <v>79771</v>
      </c>
      <c r="F44" s="238">
        <v>85724</v>
      </c>
      <c r="G44" s="238">
        <v>5704801</v>
      </c>
      <c r="H44" s="238">
        <v>3998307</v>
      </c>
      <c r="I44" s="238">
        <v>71.514723399999994</v>
      </c>
      <c r="J44" s="238">
        <v>46.6</v>
      </c>
      <c r="N44" s="237"/>
    </row>
    <row r="45" spans="1:14">
      <c r="A45" s="253" t="s">
        <v>1613</v>
      </c>
      <c r="B45">
        <v>52</v>
      </c>
      <c r="C45">
        <v>99</v>
      </c>
      <c r="D45" s="239">
        <v>11600</v>
      </c>
      <c r="E45" s="240">
        <v>109965</v>
      </c>
      <c r="F45" s="240">
        <v>159345</v>
      </c>
      <c r="G45" s="240">
        <v>8945077.0999999996</v>
      </c>
      <c r="H45" s="240">
        <v>12614151</v>
      </c>
      <c r="I45" s="240">
        <v>81.344765150000001</v>
      </c>
      <c r="J45" s="240">
        <v>79.2</v>
      </c>
      <c r="N45" s="237"/>
    </row>
    <row r="46" spans="1:14">
      <c r="A46" s="253" t="s">
        <v>1614</v>
      </c>
      <c r="B46">
        <v>52</v>
      </c>
      <c r="C46">
        <v>99</v>
      </c>
      <c r="D46" s="239">
        <v>11900</v>
      </c>
      <c r="E46" s="240">
        <v>118143</v>
      </c>
      <c r="F46" s="240">
        <v>169175</v>
      </c>
      <c r="G46" s="240">
        <v>9177649.0999999996</v>
      </c>
      <c r="H46" s="240">
        <v>12915238</v>
      </c>
      <c r="I46" s="240">
        <v>77.68254657</v>
      </c>
      <c r="J46" s="240">
        <v>76.3</v>
      </c>
      <c r="N46" s="237"/>
    </row>
    <row r="47" spans="1:14">
      <c r="A47" s="253" t="s">
        <v>45</v>
      </c>
      <c r="B47">
        <v>52</v>
      </c>
      <c r="C47">
        <v>99</v>
      </c>
      <c r="D47">
        <v>14400</v>
      </c>
      <c r="E47" s="238">
        <v>33768</v>
      </c>
      <c r="F47" s="238">
        <v>24874</v>
      </c>
      <c r="G47" s="238">
        <v>2159533</v>
      </c>
      <c r="H47" s="238">
        <v>1128398</v>
      </c>
      <c r="I47" s="238">
        <v>63.952055199999997</v>
      </c>
      <c r="J47" s="238">
        <v>45.4</v>
      </c>
      <c r="N47" s="237"/>
    </row>
    <row r="48" spans="1:14">
      <c r="A48" s="253" t="s">
        <v>1616</v>
      </c>
      <c r="B48">
        <v>52</v>
      </c>
      <c r="C48">
        <v>99</v>
      </c>
      <c r="D48">
        <v>19900</v>
      </c>
      <c r="E48" s="238">
        <v>675853</v>
      </c>
      <c r="F48" s="238">
        <v>638717</v>
      </c>
      <c r="G48" s="238">
        <v>51161729.100000001</v>
      </c>
      <c r="H48" s="238">
        <v>37587403</v>
      </c>
      <c r="I48" s="238">
        <v>75.699492489999997</v>
      </c>
      <c r="J48" s="238">
        <v>58.8</v>
      </c>
      <c r="N48" s="237"/>
    </row>
    <row r="49" spans="1:14">
      <c r="A49" s="253" t="s">
        <v>1617</v>
      </c>
      <c r="B49">
        <v>52</v>
      </c>
      <c r="C49">
        <v>99</v>
      </c>
      <c r="D49">
        <v>20900</v>
      </c>
      <c r="E49" s="238">
        <v>67413</v>
      </c>
      <c r="F49" s="238">
        <v>71638</v>
      </c>
      <c r="G49" s="238">
        <v>2199333</v>
      </c>
      <c r="H49" s="238">
        <v>1940869</v>
      </c>
      <c r="I49" s="238">
        <v>32.624760799999997</v>
      </c>
      <c r="J49" s="238">
        <v>27.1</v>
      </c>
      <c r="N49" s="237"/>
    </row>
    <row r="50" spans="1:14">
      <c r="A50" s="253" t="s">
        <v>1402</v>
      </c>
      <c r="B50">
        <v>52</v>
      </c>
      <c r="C50">
        <v>99</v>
      </c>
      <c r="D50">
        <v>22900</v>
      </c>
      <c r="E50" s="238">
        <v>32770</v>
      </c>
      <c r="F50" s="238">
        <v>51346</v>
      </c>
      <c r="G50" s="238">
        <v>755125</v>
      </c>
      <c r="H50" s="238">
        <v>1243090</v>
      </c>
      <c r="I50" s="238">
        <v>23.043179739999999</v>
      </c>
      <c r="J50" s="238">
        <v>24.2</v>
      </c>
      <c r="N50" s="237"/>
    </row>
    <row r="51" spans="1:14">
      <c r="A51" s="253" t="s">
        <v>1618</v>
      </c>
      <c r="B51">
        <v>52</v>
      </c>
      <c r="C51">
        <v>99</v>
      </c>
      <c r="D51">
        <v>27900</v>
      </c>
      <c r="E51" s="238">
        <v>103402</v>
      </c>
      <c r="F51" s="238">
        <v>127350</v>
      </c>
      <c r="G51" s="238">
        <v>3018666</v>
      </c>
      <c r="H51" s="238">
        <v>3262459</v>
      </c>
      <c r="I51" s="238">
        <v>29.193497220000001</v>
      </c>
      <c r="J51" s="238">
        <v>25.6</v>
      </c>
      <c r="N51" s="237"/>
    </row>
    <row r="52" spans="1:14">
      <c r="A52" s="253" t="s">
        <v>1619</v>
      </c>
      <c r="B52">
        <v>52</v>
      </c>
      <c r="C52">
        <v>99</v>
      </c>
      <c r="D52">
        <v>39950</v>
      </c>
      <c r="E52" s="238">
        <v>21538</v>
      </c>
      <c r="F52" s="238">
        <v>24152</v>
      </c>
      <c r="G52" s="238">
        <v>711026</v>
      </c>
      <c r="H52" s="238">
        <v>559851</v>
      </c>
      <c r="I52" s="238">
        <v>33.012628839999998</v>
      </c>
      <c r="J52" s="238">
        <v>23.2</v>
      </c>
      <c r="N52" s="237"/>
    </row>
    <row r="54" spans="1:14">
      <c r="A54" t="s">
        <v>1630</v>
      </c>
      <c r="E54" s="238">
        <f>E48+E51+E52</f>
        <v>800793</v>
      </c>
      <c r="F54" s="238">
        <f>F48+F51+F52</f>
        <v>790219</v>
      </c>
      <c r="G54" s="238">
        <f t="shared" ref="G54:H54" si="2">G48+G51+G52</f>
        <v>54891421.100000001</v>
      </c>
      <c r="H54" s="238">
        <f t="shared" si="2"/>
        <v>41409713</v>
      </c>
    </row>
    <row r="55" spans="1:14">
      <c r="F55" s="248">
        <f>F54/E54</f>
        <v>0.98679558887253005</v>
      </c>
      <c r="H55" s="248">
        <f>H54/G54</f>
        <v>0.75439316691329017</v>
      </c>
      <c r="I55" s="244">
        <f>H55-1</f>
        <v>-0.24560683308670983</v>
      </c>
    </row>
    <row r="56" spans="1:14">
      <c r="A56" s="245" t="s">
        <v>1610</v>
      </c>
      <c r="F56" s="248"/>
      <c r="H56" s="248">
        <f>H41/G41</f>
        <v>0.55831971706461481</v>
      </c>
      <c r="I56" s="244">
        <f>H56-1</f>
        <v>-0.44168028293538519</v>
      </c>
    </row>
    <row r="57" spans="1:14">
      <c r="A57" s="245"/>
      <c r="F57" s="248"/>
      <c r="H57" s="248"/>
    </row>
    <row r="58" spans="1:14">
      <c r="A58" s="245" t="s">
        <v>1613</v>
      </c>
      <c r="F58" s="248">
        <f>F45/E45</f>
        <v>1.4490519710817078</v>
      </c>
      <c r="H58" s="248">
        <f>H45/G45</f>
        <v>1.4101780072974441</v>
      </c>
    </row>
    <row r="59" spans="1:14">
      <c r="A59" s="250" t="s">
        <v>1527</v>
      </c>
      <c r="F59" s="248">
        <f>F44/E44</f>
        <v>1.0746261172606586</v>
      </c>
      <c r="H59" s="248">
        <f>H44/G44</f>
        <v>0.70086704163738578</v>
      </c>
    </row>
  </sheetData>
  <mergeCells count="2">
    <mergeCell ref="B5:F5"/>
    <mergeCell ref="G5:K5"/>
  </mergeCells>
  <pageMargins left="0.196527777777778" right="0.196527777777778" top="0.39374999999999999" bottom="0.39374999999999999" header="0.118055555555556" footer="0.511811023622047"/>
  <pageSetup paperSize="8" orientation="landscape" horizontalDpi="300" verticalDpi="300" r:id="rId1"/>
  <headerFooter>
    <oddHeader>&amp;L&amp;Z&amp;F  onglet  &amp;A  &amp;D 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40"/>
  <sheetViews>
    <sheetView topLeftCell="A7" zoomScaleNormal="100" workbookViewId="0">
      <selection activeCell="O18" sqref="O18:P18"/>
    </sheetView>
  </sheetViews>
  <sheetFormatPr baseColWidth="10" defaultColWidth="10.7109375" defaultRowHeight="12.75"/>
  <cols>
    <col min="1" max="1" width="19.28515625" customWidth="1"/>
    <col min="2" max="7" width="9.85546875" customWidth="1"/>
    <col min="9" max="9" width="11.42578125" style="3" customWidth="1"/>
  </cols>
  <sheetData>
    <row r="1" spans="1:10">
      <c r="A1" s="2" t="s">
        <v>1378</v>
      </c>
    </row>
    <row r="2" spans="1:10">
      <c r="A2" s="2"/>
    </row>
    <row r="3" spans="1:10">
      <c r="A3" s="2"/>
      <c r="J3" s="36" t="s">
        <v>1646</v>
      </c>
    </row>
    <row r="4" spans="1:10" ht="15">
      <c r="A4" s="310" t="s">
        <v>1409</v>
      </c>
      <c r="B4" s="310"/>
      <c r="C4" s="310"/>
      <c r="D4" s="310"/>
      <c r="E4" s="310"/>
      <c r="F4" s="310"/>
      <c r="G4" s="310"/>
      <c r="J4" s="107" t="s">
        <v>1410</v>
      </c>
    </row>
    <row r="5" spans="1:10">
      <c r="E5" s="12"/>
      <c r="J5" s="107" t="s">
        <v>1411</v>
      </c>
    </row>
    <row r="7" spans="1:10">
      <c r="A7" s="5" t="s">
        <v>1412</v>
      </c>
      <c r="B7" s="3"/>
      <c r="C7" s="3"/>
      <c r="D7" s="3"/>
      <c r="E7" s="3"/>
      <c r="F7" s="3"/>
      <c r="G7" s="3"/>
    </row>
    <row r="8" spans="1:10">
      <c r="A8" s="61"/>
      <c r="B8" s="61" t="s">
        <v>1371</v>
      </c>
      <c r="C8" s="61" t="s">
        <v>1372</v>
      </c>
      <c r="D8" s="61" t="s">
        <v>1373</v>
      </c>
      <c r="E8" s="61" t="s">
        <v>1374</v>
      </c>
      <c r="F8" s="61" t="s">
        <v>1375</v>
      </c>
      <c r="G8" s="61" t="s">
        <v>14</v>
      </c>
    </row>
    <row r="9" spans="1:10">
      <c r="A9" s="108" t="s">
        <v>39</v>
      </c>
      <c r="B9" s="109">
        <v>331</v>
      </c>
      <c r="C9" s="110">
        <v>533</v>
      </c>
      <c r="D9" s="109">
        <v>501</v>
      </c>
      <c r="E9" s="110">
        <v>611</v>
      </c>
      <c r="F9" s="109">
        <v>566</v>
      </c>
      <c r="G9" s="111">
        <v>2542</v>
      </c>
    </row>
    <row r="10" spans="1:10">
      <c r="A10" s="108" t="s">
        <v>49</v>
      </c>
      <c r="B10" s="112">
        <v>1</v>
      </c>
      <c r="C10" s="110">
        <v>15</v>
      </c>
      <c r="D10" s="112">
        <v>0</v>
      </c>
      <c r="E10" s="110">
        <v>2</v>
      </c>
      <c r="F10" s="109">
        <v>173</v>
      </c>
      <c r="G10" s="111">
        <v>191</v>
      </c>
    </row>
    <row r="11" spans="1:10">
      <c r="A11" s="108" t="s">
        <v>1400</v>
      </c>
      <c r="B11" s="109">
        <v>48</v>
      </c>
      <c r="C11" s="110">
        <v>70</v>
      </c>
      <c r="D11" s="109">
        <v>66</v>
      </c>
      <c r="E11" s="110">
        <v>109</v>
      </c>
      <c r="F11" s="109">
        <v>58</v>
      </c>
      <c r="G11" s="111">
        <v>351</v>
      </c>
    </row>
    <row r="12" spans="1:10">
      <c r="A12" s="108" t="s">
        <v>45</v>
      </c>
      <c r="B12" s="109">
        <v>17</v>
      </c>
      <c r="C12" s="110">
        <v>18</v>
      </c>
      <c r="D12" s="109">
        <v>26</v>
      </c>
      <c r="E12" s="110">
        <v>22</v>
      </c>
      <c r="F12" s="109">
        <v>32</v>
      </c>
      <c r="G12" s="111">
        <v>114</v>
      </c>
    </row>
    <row r="13" spans="1:10">
      <c r="A13" s="108" t="s">
        <v>1413</v>
      </c>
      <c r="B13" s="109">
        <v>21</v>
      </c>
      <c r="C13" s="110">
        <v>99</v>
      </c>
      <c r="D13" s="109">
        <v>19</v>
      </c>
      <c r="E13" s="110">
        <v>214</v>
      </c>
      <c r="F13" s="109">
        <v>272</v>
      </c>
      <c r="G13" s="111">
        <v>625</v>
      </c>
    </row>
    <row r="14" spans="1:10">
      <c r="A14" s="108" t="s">
        <v>47</v>
      </c>
      <c r="B14" s="109">
        <v>5</v>
      </c>
      <c r="C14" s="110">
        <v>9</v>
      </c>
      <c r="D14" s="109">
        <v>6</v>
      </c>
      <c r="E14" s="110">
        <v>4</v>
      </c>
      <c r="F14" s="109">
        <v>0</v>
      </c>
      <c r="G14" s="111">
        <v>35</v>
      </c>
    </row>
    <row r="15" spans="1:10">
      <c r="A15" s="113" t="s">
        <v>1414</v>
      </c>
      <c r="B15" s="114">
        <v>423</v>
      </c>
      <c r="C15" s="114">
        <v>744</v>
      </c>
      <c r="D15" s="114">
        <v>618</v>
      </c>
      <c r="E15" s="114">
        <v>962</v>
      </c>
      <c r="F15" s="114">
        <v>1101</v>
      </c>
      <c r="G15" s="114">
        <v>3858</v>
      </c>
    </row>
    <row r="16" spans="1:10">
      <c r="A16" s="115" t="s">
        <v>1415</v>
      </c>
      <c r="B16" s="116">
        <v>49</v>
      </c>
      <c r="C16" s="117">
        <v>72</v>
      </c>
      <c r="D16" s="118">
        <v>52</v>
      </c>
      <c r="E16" s="117">
        <v>92</v>
      </c>
      <c r="F16" s="118">
        <v>64</v>
      </c>
      <c r="G16" s="117">
        <v>329</v>
      </c>
    </row>
    <row r="17" spans="1:19">
      <c r="A17" s="3"/>
      <c r="B17" s="3"/>
      <c r="C17" s="3"/>
      <c r="D17" s="3"/>
      <c r="E17" s="3"/>
      <c r="F17" s="3"/>
      <c r="G17" s="12">
        <f>G15+G16</f>
        <v>4187</v>
      </c>
    </row>
    <row r="18" spans="1:19">
      <c r="A18" s="119" t="s">
        <v>1411</v>
      </c>
      <c r="B18" s="3"/>
      <c r="C18" s="3"/>
      <c r="D18" s="3"/>
      <c r="E18" s="3"/>
      <c r="F18" s="3"/>
      <c r="G18" s="3"/>
      <c r="O18" s="311" t="s">
        <v>1705</v>
      </c>
      <c r="P18" s="311"/>
    </row>
    <row r="19" spans="1:19" ht="25.5">
      <c r="A19" s="61"/>
      <c r="B19" s="278" t="s">
        <v>1708</v>
      </c>
      <c r="C19" s="278" t="s">
        <v>1709</v>
      </c>
      <c r="D19" s="61" t="s">
        <v>1373</v>
      </c>
      <c r="E19" s="61" t="s">
        <v>1374</v>
      </c>
      <c r="F19" s="61" t="s">
        <v>1375</v>
      </c>
      <c r="G19" s="61" t="s">
        <v>14</v>
      </c>
    </row>
    <row r="20" spans="1:19">
      <c r="A20" s="108" t="s">
        <v>39</v>
      </c>
      <c r="B20" s="109">
        <v>150</v>
      </c>
      <c r="C20" s="110">
        <v>342</v>
      </c>
      <c r="D20" s="109">
        <v>317</v>
      </c>
      <c r="E20" s="110">
        <v>348</v>
      </c>
      <c r="F20" s="109">
        <v>256</v>
      </c>
      <c r="G20" s="111">
        <v>1413</v>
      </c>
      <c r="H20" s="10">
        <f t="shared" ref="H20:H26" si="0">G20/G$26</f>
        <v>0.51307189542483655</v>
      </c>
      <c r="I20" s="10">
        <f t="shared" ref="I20:I26" si="1">G20/G9</f>
        <v>0.5558615263571991</v>
      </c>
    </row>
    <row r="21" spans="1:19">
      <c r="A21" s="108" t="s">
        <v>49</v>
      </c>
      <c r="B21" s="112">
        <v>0</v>
      </c>
      <c r="C21" s="110">
        <v>12</v>
      </c>
      <c r="D21" s="112">
        <v>0</v>
      </c>
      <c r="E21" s="110">
        <v>1</v>
      </c>
      <c r="F21" s="109">
        <v>89</v>
      </c>
      <c r="G21" s="111">
        <v>102</v>
      </c>
      <c r="H21" s="10">
        <f t="shared" si="0"/>
        <v>3.7037037037037035E-2</v>
      </c>
      <c r="I21" s="10">
        <f t="shared" si="1"/>
        <v>0.53403141361256545</v>
      </c>
    </row>
    <row r="22" spans="1:19">
      <c r="A22" s="108" t="s">
        <v>1400</v>
      </c>
      <c r="B22" s="109">
        <v>40</v>
      </c>
      <c r="C22" s="110">
        <v>54</v>
      </c>
      <c r="D22" s="109">
        <v>45</v>
      </c>
      <c r="E22" s="110">
        <v>67</v>
      </c>
      <c r="F22" s="109">
        <v>47</v>
      </c>
      <c r="G22" s="111">
        <v>253</v>
      </c>
      <c r="H22" s="10">
        <f t="shared" si="0"/>
        <v>9.1866376180101669E-2</v>
      </c>
      <c r="I22" s="10">
        <f t="shared" si="1"/>
        <v>0.72079772079772075</v>
      </c>
    </row>
    <row r="23" spans="1:19">
      <c r="A23" s="108" t="s">
        <v>45</v>
      </c>
      <c r="B23" s="109">
        <v>7</v>
      </c>
      <c r="C23" s="110">
        <v>11</v>
      </c>
      <c r="D23" s="109">
        <v>17</v>
      </c>
      <c r="E23" s="110">
        <v>10</v>
      </c>
      <c r="F23" s="109">
        <v>15</v>
      </c>
      <c r="G23" s="111">
        <v>60</v>
      </c>
      <c r="H23" s="10">
        <f t="shared" si="0"/>
        <v>2.178649237472767E-2</v>
      </c>
      <c r="I23" s="10">
        <f t="shared" si="1"/>
        <v>0.52631578947368418</v>
      </c>
    </row>
    <row r="24" spans="1:19">
      <c r="A24" s="108" t="s">
        <v>1413</v>
      </c>
      <c r="B24" s="109">
        <v>61</v>
      </c>
      <c r="C24" s="110">
        <v>148</v>
      </c>
      <c r="D24" s="109">
        <v>32</v>
      </c>
      <c r="E24" s="110">
        <v>250</v>
      </c>
      <c r="F24" s="109">
        <v>409</v>
      </c>
      <c r="G24" s="111">
        <v>900</v>
      </c>
      <c r="H24" s="10">
        <f t="shared" si="0"/>
        <v>0.32679738562091504</v>
      </c>
      <c r="I24" s="10">
        <f t="shared" si="1"/>
        <v>1.44</v>
      </c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>
      <c r="A25" s="108" t="s">
        <v>47</v>
      </c>
      <c r="B25" s="109">
        <v>4</v>
      </c>
      <c r="C25" s="110">
        <v>9</v>
      </c>
      <c r="D25" s="109">
        <v>5</v>
      </c>
      <c r="E25" s="110">
        <v>7</v>
      </c>
      <c r="F25" s="109">
        <v>1</v>
      </c>
      <c r="G25" s="111">
        <v>26</v>
      </c>
      <c r="H25" s="10">
        <f t="shared" si="0"/>
        <v>9.44081336238199E-3</v>
      </c>
      <c r="I25" s="10">
        <f t="shared" si="1"/>
        <v>0.74285714285714288</v>
      </c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>
      <c r="A26" s="113" t="s">
        <v>1414</v>
      </c>
      <c r="B26" s="114">
        <v>262</v>
      </c>
      <c r="C26" s="114">
        <v>576</v>
      </c>
      <c r="D26" s="114">
        <v>416</v>
      </c>
      <c r="E26" s="114">
        <v>683</v>
      </c>
      <c r="F26" s="114">
        <v>817</v>
      </c>
      <c r="G26" s="114">
        <v>2754</v>
      </c>
      <c r="H26" s="10">
        <f t="shared" si="0"/>
        <v>1</v>
      </c>
      <c r="I26" s="10">
        <f t="shared" si="1"/>
        <v>0.713841368584759</v>
      </c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>
      <c r="A27" s="115" t="s">
        <v>1415</v>
      </c>
      <c r="B27" s="116">
        <v>35</v>
      </c>
      <c r="C27" s="117">
        <v>74</v>
      </c>
      <c r="D27" s="118">
        <v>48</v>
      </c>
      <c r="E27" s="117">
        <v>89</v>
      </c>
      <c r="F27" s="118">
        <v>90</v>
      </c>
      <c r="G27" s="117">
        <v>335</v>
      </c>
    </row>
    <row r="28" spans="1:19">
      <c r="G28" s="12">
        <f>G26+G27</f>
        <v>3089</v>
      </c>
      <c r="H28" s="120">
        <f>G28/G17</f>
        <v>0.73775973250537374</v>
      </c>
    </row>
    <row r="29" spans="1:19">
      <c r="H29" s="11">
        <f>H28-1</f>
        <v>-0.26224026749462626</v>
      </c>
      <c r="J29" s="36" t="s">
        <v>1383</v>
      </c>
      <c r="O29" s="3"/>
    </row>
    <row r="30" spans="1:19">
      <c r="A30" s="3" t="s">
        <v>39</v>
      </c>
      <c r="B30" s="3"/>
      <c r="C30" s="3" t="s">
        <v>40</v>
      </c>
    </row>
    <row r="31" spans="1:19">
      <c r="A31" s="3" t="s">
        <v>41</v>
      </c>
      <c r="B31" s="3"/>
      <c r="C31" s="3" t="s">
        <v>42</v>
      </c>
    </row>
    <row r="32" spans="1:19">
      <c r="A32" s="3" t="s">
        <v>43</v>
      </c>
      <c r="B32" s="3"/>
      <c r="C32" s="3" t="s">
        <v>44</v>
      </c>
    </row>
    <row r="33" spans="1:3">
      <c r="A33" s="3" t="s">
        <v>45</v>
      </c>
      <c r="B33" s="3"/>
      <c r="C33" s="3" t="s">
        <v>46</v>
      </c>
    </row>
    <row r="34" spans="1:3">
      <c r="A34" s="3" t="s">
        <v>1416</v>
      </c>
      <c r="B34" s="3"/>
      <c r="C34" s="3" t="s">
        <v>48</v>
      </c>
    </row>
    <row r="35" spans="1:3">
      <c r="A35" s="3" t="s">
        <v>49</v>
      </c>
      <c r="B35" s="3"/>
      <c r="C35" s="3" t="s">
        <v>50</v>
      </c>
    </row>
    <row r="36" spans="1:3">
      <c r="A36" s="3" t="s">
        <v>51</v>
      </c>
      <c r="B36" s="3"/>
      <c r="C36" s="3"/>
    </row>
    <row r="37" spans="1:3">
      <c r="A37" s="3" t="s">
        <v>52</v>
      </c>
      <c r="B37" s="3"/>
      <c r="C37" s="3"/>
    </row>
    <row r="38" spans="1:3">
      <c r="A38" s="3" t="s">
        <v>53</v>
      </c>
      <c r="B38" s="3"/>
      <c r="C38" s="3"/>
    </row>
    <row r="39" spans="1:3" s="3" customFormat="1">
      <c r="A39" s="3" t="s">
        <v>55</v>
      </c>
      <c r="C39" s="3" t="s">
        <v>56</v>
      </c>
    </row>
    <row r="40" spans="1:3">
      <c r="A40" s="3" t="s">
        <v>57</v>
      </c>
      <c r="B40" s="3"/>
      <c r="C40" s="3" t="s">
        <v>58</v>
      </c>
    </row>
  </sheetData>
  <mergeCells count="2">
    <mergeCell ref="A4:G4"/>
    <mergeCell ref="O18:P18"/>
  </mergeCells>
  <pageMargins left="0.196527777777778" right="0.196527777777778" top="0.39374999999999999" bottom="0.39374999999999999" header="0.118055555555556" footer="0.511811023622047"/>
  <pageSetup paperSize="8" orientation="landscape" horizontalDpi="300" verticalDpi="300" r:id="rId1"/>
  <headerFooter>
    <oddHeader>&amp;L&amp;Z&amp;F  onglet  &amp;A  &amp;D  &amp;T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CA38"/>
  <sheetViews>
    <sheetView topLeftCell="A11" zoomScaleNormal="100" workbookViewId="0">
      <pane xSplit="1" topLeftCell="B1" activePane="topRight" state="frozen"/>
      <selection activeCell="A4" sqref="A4"/>
      <selection pane="topRight" activeCell="A40" sqref="A40:XFD43"/>
    </sheetView>
  </sheetViews>
  <sheetFormatPr baseColWidth="10" defaultColWidth="8" defaultRowHeight="12"/>
  <cols>
    <col min="1" max="1" width="26.85546875" style="39" customWidth="1"/>
    <col min="2" max="3" width="6.5703125" style="39" customWidth="1"/>
    <col min="4" max="4" width="7.7109375" style="39" customWidth="1"/>
    <col min="5" max="15" width="6.5703125" style="39" customWidth="1"/>
    <col min="16" max="16" width="8" style="39"/>
    <col min="17" max="88" width="6.5703125" style="39" customWidth="1"/>
    <col min="89" max="89" width="8.42578125" style="39" customWidth="1"/>
    <col min="90" max="115" width="6.5703125" style="39" customWidth="1"/>
    <col min="116" max="16384" width="8" style="39"/>
  </cols>
  <sheetData>
    <row r="1" spans="1:79" ht="12.75">
      <c r="A1" s="2" t="s">
        <v>1378</v>
      </c>
    </row>
    <row r="2" spans="1:79" ht="12.75">
      <c r="A2" s="2" t="s">
        <v>1417</v>
      </c>
    </row>
    <row r="4" spans="1:79" s="121" customFormat="1">
      <c r="B4" s="122">
        <v>43101</v>
      </c>
      <c r="C4" s="122">
        <v>43132</v>
      </c>
      <c r="D4" s="122">
        <v>43160</v>
      </c>
      <c r="E4" s="122">
        <v>43191</v>
      </c>
      <c r="F4" s="122">
        <v>43221</v>
      </c>
      <c r="G4" s="122">
        <v>43252</v>
      </c>
      <c r="H4" s="122">
        <v>43282</v>
      </c>
      <c r="I4" s="122">
        <v>43313</v>
      </c>
      <c r="J4" s="122">
        <v>43344</v>
      </c>
      <c r="K4" s="122">
        <v>43374</v>
      </c>
      <c r="L4" s="122">
        <v>43405</v>
      </c>
      <c r="M4" s="122">
        <v>43435</v>
      </c>
      <c r="N4" s="122">
        <v>43466</v>
      </c>
      <c r="O4" s="122">
        <v>43497</v>
      </c>
      <c r="P4" s="122">
        <v>43525</v>
      </c>
      <c r="Q4" s="122">
        <v>43556</v>
      </c>
      <c r="R4" s="122">
        <v>43586</v>
      </c>
      <c r="S4" s="122">
        <v>43617</v>
      </c>
      <c r="T4" s="122">
        <v>43647</v>
      </c>
      <c r="U4" s="122">
        <v>43678</v>
      </c>
      <c r="V4" s="122">
        <v>43709</v>
      </c>
      <c r="W4" s="122">
        <v>43739</v>
      </c>
      <c r="X4" s="122">
        <v>43770</v>
      </c>
      <c r="Y4" s="122">
        <v>43800</v>
      </c>
      <c r="Z4" s="122">
        <v>43831</v>
      </c>
      <c r="AA4" s="122">
        <v>43862</v>
      </c>
      <c r="AB4" s="122">
        <v>43891</v>
      </c>
      <c r="AC4" s="122">
        <v>43922</v>
      </c>
      <c r="AD4" s="122">
        <v>43952</v>
      </c>
      <c r="AE4" s="122">
        <v>43983</v>
      </c>
      <c r="AF4" s="122">
        <v>44013</v>
      </c>
      <c r="AG4" s="122">
        <v>44044</v>
      </c>
      <c r="AH4" s="122">
        <v>44075</v>
      </c>
      <c r="AI4" s="123">
        <v>44105</v>
      </c>
      <c r="AJ4" s="123">
        <v>44136</v>
      </c>
      <c r="AK4" s="123">
        <v>44166</v>
      </c>
      <c r="AL4" s="123">
        <v>44197</v>
      </c>
      <c r="AM4" s="123">
        <v>44228</v>
      </c>
      <c r="AN4" s="123">
        <v>44256</v>
      </c>
      <c r="AO4" s="123">
        <v>44287</v>
      </c>
      <c r="AP4" s="123">
        <v>44317</v>
      </c>
      <c r="AQ4" s="123">
        <v>44348</v>
      </c>
      <c r="AR4" s="123">
        <v>44378</v>
      </c>
      <c r="AS4" s="123">
        <v>44409</v>
      </c>
      <c r="AT4" s="123">
        <v>44440</v>
      </c>
      <c r="AU4" s="123">
        <v>44470</v>
      </c>
      <c r="AV4" s="123">
        <v>44501</v>
      </c>
      <c r="AW4" s="123">
        <v>44531</v>
      </c>
      <c r="AX4" s="123">
        <v>44562</v>
      </c>
      <c r="AY4" s="123">
        <v>44593</v>
      </c>
      <c r="AZ4" s="123">
        <v>44621</v>
      </c>
      <c r="BA4" s="123">
        <v>44652</v>
      </c>
      <c r="BB4" s="123">
        <v>44682</v>
      </c>
      <c r="BC4" s="123">
        <v>44713</v>
      </c>
      <c r="BD4" s="123">
        <v>44743</v>
      </c>
      <c r="BE4" s="123">
        <v>44774</v>
      </c>
      <c r="BF4" s="123">
        <v>44805</v>
      </c>
      <c r="BG4" s="123">
        <v>44835</v>
      </c>
      <c r="BH4" s="123">
        <v>44866</v>
      </c>
      <c r="BI4" s="123">
        <v>44896</v>
      </c>
    </row>
    <row r="5" spans="1:79" s="121" customFormat="1" ht="12.75">
      <c r="A5" s="124" t="s">
        <v>1418</v>
      </c>
      <c r="B5" s="125">
        <v>151.4</v>
      </c>
      <c r="C5" s="125">
        <v>155</v>
      </c>
      <c r="D5" s="125">
        <v>155.75</v>
      </c>
      <c r="E5" s="125">
        <v>157.375</v>
      </c>
      <c r="F5" s="121">
        <v>162.375</v>
      </c>
      <c r="G5" s="121">
        <v>164.625</v>
      </c>
      <c r="H5" s="121">
        <v>189.8</v>
      </c>
      <c r="I5" s="121">
        <v>208.0625</v>
      </c>
      <c r="J5" s="121">
        <v>199</v>
      </c>
      <c r="K5" s="121">
        <v>198.75</v>
      </c>
      <c r="L5" s="121">
        <v>198.125</v>
      </c>
      <c r="M5" s="121">
        <v>199.833333333333</v>
      </c>
      <c r="N5" s="121">
        <v>200.875</v>
      </c>
      <c r="O5" s="121">
        <v>192.375</v>
      </c>
      <c r="P5" s="121">
        <v>182</v>
      </c>
      <c r="Q5" s="121">
        <v>181.25</v>
      </c>
      <c r="R5" s="121">
        <v>174.25</v>
      </c>
      <c r="S5" s="121">
        <v>176.333333333333</v>
      </c>
      <c r="T5" s="126">
        <v>163.65</v>
      </c>
      <c r="U5" s="126">
        <v>163.6875</v>
      </c>
      <c r="V5" s="126">
        <v>161.25</v>
      </c>
      <c r="W5" s="126">
        <v>169.92</v>
      </c>
      <c r="X5" s="126">
        <v>174.625</v>
      </c>
      <c r="Y5" s="126">
        <v>182.666666666667</v>
      </c>
      <c r="Z5" s="126">
        <v>189.1875</v>
      </c>
      <c r="AA5" s="126">
        <v>190.053333333333</v>
      </c>
      <c r="AB5" s="126">
        <v>185.27</v>
      </c>
      <c r="AC5" s="126">
        <v>200.78</v>
      </c>
      <c r="AD5" s="126">
        <v>188.75</v>
      </c>
      <c r="AE5" s="126">
        <v>176.29249999999999</v>
      </c>
      <c r="AF5" s="126">
        <v>183.35499999999999</v>
      </c>
      <c r="AG5" s="126">
        <v>180.95</v>
      </c>
      <c r="AH5" s="126">
        <v>187.125</v>
      </c>
      <c r="AI5" s="126">
        <v>201.98750000000001</v>
      </c>
      <c r="AJ5" s="127">
        <v>207.58250000000001</v>
      </c>
      <c r="AK5" s="127">
        <v>205.28</v>
      </c>
      <c r="AL5" s="127">
        <v>224.39500000000001</v>
      </c>
      <c r="AM5" s="127">
        <v>226.18950000000001</v>
      </c>
      <c r="AN5" s="127">
        <v>220.78739130434801</v>
      </c>
      <c r="AO5" s="127">
        <v>216.01190476190499</v>
      </c>
      <c r="AP5" s="127">
        <v>225.14444444444399</v>
      </c>
      <c r="AQ5" s="127">
        <v>209.02681818181799</v>
      </c>
      <c r="AR5" s="127">
        <v>207.88333333333301</v>
      </c>
      <c r="AS5" s="127">
        <v>243.72363636363599</v>
      </c>
      <c r="AT5" s="127">
        <v>248.46136363636401</v>
      </c>
      <c r="AU5" s="127">
        <v>270.040476190476</v>
      </c>
      <c r="AV5" s="127">
        <v>291.72750000000002</v>
      </c>
      <c r="AW5" s="127">
        <v>280.73846153846199</v>
      </c>
      <c r="AX5" s="127">
        <v>271.108571428571</v>
      </c>
      <c r="AY5" s="127">
        <v>270.84550000000002</v>
      </c>
      <c r="AZ5" s="127">
        <v>378.85</v>
      </c>
      <c r="BA5" s="127">
        <v>386.51</v>
      </c>
      <c r="BB5" s="127">
        <v>402.49</v>
      </c>
      <c r="BC5" s="127">
        <v>382.88</v>
      </c>
      <c r="BD5" s="128">
        <v>345.62</v>
      </c>
      <c r="BE5" s="128">
        <v>330.32</v>
      </c>
      <c r="BF5" s="128">
        <v>333.7</v>
      </c>
      <c r="BG5" s="128">
        <v>344.16</v>
      </c>
      <c r="BH5" s="128">
        <v>325.29000000000002</v>
      </c>
      <c r="BI5" s="128">
        <v>304.89</v>
      </c>
    </row>
    <row r="6" spans="1:79" s="121" customFormat="1" ht="12.75">
      <c r="A6" s="124" t="s">
        <v>1419</v>
      </c>
      <c r="B6" s="125">
        <v>148.625</v>
      </c>
      <c r="C6" s="125">
        <v>155.625</v>
      </c>
      <c r="D6" s="125">
        <v>162.9</v>
      </c>
      <c r="E6" s="125">
        <v>163.5</v>
      </c>
      <c r="F6" s="121">
        <v>168.833333333333</v>
      </c>
      <c r="G6" s="121">
        <v>165.5</v>
      </c>
      <c r="H6" s="121">
        <v>182.166666666667</v>
      </c>
      <c r="I6" s="121">
        <v>207.625</v>
      </c>
      <c r="J6" s="121">
        <v>198.25</v>
      </c>
      <c r="K6" s="121">
        <v>201.5</v>
      </c>
      <c r="L6" s="121">
        <v>200.5</v>
      </c>
      <c r="M6" s="121">
        <v>199.833333333333</v>
      </c>
      <c r="N6" s="121">
        <v>192.25</v>
      </c>
      <c r="O6" s="121">
        <v>167.375</v>
      </c>
      <c r="P6" s="121">
        <v>165.5</v>
      </c>
      <c r="Q6" s="121">
        <v>164.166666666667</v>
      </c>
      <c r="R6" s="121">
        <v>158.375</v>
      </c>
      <c r="S6" s="121">
        <v>162.75</v>
      </c>
      <c r="T6" s="126">
        <v>158.166666666667</v>
      </c>
      <c r="U6" s="126">
        <v>152.125</v>
      </c>
      <c r="V6" s="126">
        <v>150.75</v>
      </c>
      <c r="W6" s="126">
        <v>162.25</v>
      </c>
      <c r="X6" s="126">
        <v>160.75</v>
      </c>
      <c r="Y6" s="126">
        <v>161.5</v>
      </c>
      <c r="Z6" s="126">
        <v>162.833333333333</v>
      </c>
      <c r="AA6" s="126">
        <v>161</v>
      </c>
      <c r="AB6" s="126">
        <v>155.875</v>
      </c>
      <c r="AC6" s="126">
        <v>153.375</v>
      </c>
      <c r="AD6" s="126">
        <v>151.333333333333</v>
      </c>
      <c r="AE6" s="126">
        <v>157.875</v>
      </c>
      <c r="AF6" s="126">
        <v>163.625</v>
      </c>
      <c r="AG6" s="126">
        <v>164.333333333333</v>
      </c>
      <c r="AH6" s="126">
        <v>170.625</v>
      </c>
      <c r="AI6" s="126">
        <v>183.04</v>
      </c>
      <c r="AJ6" s="127">
        <v>195.8955</v>
      </c>
      <c r="AK6" s="127">
        <v>192.21</v>
      </c>
      <c r="AL6" s="127">
        <v>210.40444444444401</v>
      </c>
      <c r="AM6" s="127">
        <v>209.69411764705899</v>
      </c>
      <c r="AN6" s="127">
        <v>203.67</v>
      </c>
      <c r="AO6" s="127">
        <v>196.421875</v>
      </c>
      <c r="AP6" s="127">
        <v>211.20785714285699</v>
      </c>
      <c r="AQ6" s="127">
        <v>206.84333333333299</v>
      </c>
      <c r="AR6" s="127">
        <v>199.978571428571</v>
      </c>
      <c r="AS6" s="127">
        <v>225.60849999999999</v>
      </c>
      <c r="AT6" s="127">
        <v>227.445909090909</v>
      </c>
      <c r="AU6" s="127">
        <v>245.71428571428601</v>
      </c>
      <c r="AV6" s="127">
        <v>266.18421052631601</v>
      </c>
      <c r="AW6" s="127">
        <v>256.89999999999998</v>
      </c>
      <c r="AX6" s="127">
        <v>252.892857142857</v>
      </c>
      <c r="AY6" s="127">
        <v>258.787222222222</v>
      </c>
      <c r="AZ6" s="127">
        <v>370.94</v>
      </c>
      <c r="BA6" s="127">
        <v>374.03</v>
      </c>
      <c r="BB6" s="127">
        <v>377.38</v>
      </c>
      <c r="BC6" s="127">
        <v>339.48</v>
      </c>
      <c r="BD6" s="128">
        <v>299.98</v>
      </c>
      <c r="BE6" s="128">
        <v>291.93</v>
      </c>
      <c r="BF6" s="128">
        <v>300.75</v>
      </c>
      <c r="BG6" s="128">
        <v>305.06</v>
      </c>
      <c r="BH6" s="128">
        <v>290.88</v>
      </c>
      <c r="BI6" s="128">
        <v>274.23</v>
      </c>
    </row>
    <row r="7" spans="1:79" s="121" customFormat="1" ht="12.75">
      <c r="A7" s="124" t="s">
        <v>1420</v>
      </c>
      <c r="B7" s="125">
        <v>144.5</v>
      </c>
      <c r="C7" s="125">
        <v>144.125</v>
      </c>
      <c r="D7" s="125">
        <v>152.1</v>
      </c>
      <c r="E7" s="125">
        <v>154.375</v>
      </c>
      <c r="F7" s="121">
        <v>157.25</v>
      </c>
      <c r="G7" s="121">
        <v>152.25</v>
      </c>
      <c r="H7" s="121">
        <v>162.5</v>
      </c>
      <c r="I7" s="121">
        <v>179</v>
      </c>
      <c r="J7" s="121">
        <v>170.5</v>
      </c>
      <c r="K7" s="121">
        <v>164.6875</v>
      </c>
      <c r="L7" s="121">
        <v>169.125</v>
      </c>
      <c r="M7" s="121">
        <v>171.5</v>
      </c>
      <c r="N7" s="121">
        <v>173.75</v>
      </c>
      <c r="O7" s="121">
        <v>166</v>
      </c>
      <c r="P7" s="121">
        <v>159.375</v>
      </c>
      <c r="Q7" s="121">
        <v>156.416666666667</v>
      </c>
      <c r="R7" s="121">
        <v>152.25</v>
      </c>
      <c r="S7" s="121">
        <v>165.25</v>
      </c>
      <c r="T7" s="126">
        <v>171.833333333333</v>
      </c>
      <c r="U7" s="126">
        <v>162.5</v>
      </c>
      <c r="V7" s="126">
        <v>157.25</v>
      </c>
      <c r="W7" s="126">
        <v>158</v>
      </c>
      <c r="X7" s="126">
        <v>158</v>
      </c>
      <c r="Y7" s="126">
        <v>160.666666666667</v>
      </c>
      <c r="Z7" s="126">
        <v>164.375</v>
      </c>
      <c r="AA7" s="126">
        <v>161.666666666667</v>
      </c>
      <c r="AB7" s="126">
        <v>158</v>
      </c>
      <c r="AC7" s="126">
        <v>154.5</v>
      </c>
      <c r="AD7" s="126">
        <v>155.333333333333</v>
      </c>
      <c r="AE7" s="126">
        <v>157</v>
      </c>
      <c r="AF7" s="126">
        <v>159.875</v>
      </c>
      <c r="AG7" s="126">
        <v>159.666666666667</v>
      </c>
      <c r="AH7" s="126">
        <v>165</v>
      </c>
      <c r="AI7" s="126">
        <v>177.25</v>
      </c>
      <c r="AJ7" s="127">
        <v>190.25</v>
      </c>
      <c r="AK7" s="127">
        <v>187.166666666667</v>
      </c>
      <c r="AL7" s="127">
        <v>205.5</v>
      </c>
      <c r="AM7" s="127">
        <v>214.75</v>
      </c>
      <c r="AN7" s="127">
        <v>212</v>
      </c>
      <c r="AO7" s="127">
        <v>216.3</v>
      </c>
      <c r="AP7" s="127">
        <v>249.666666666667</v>
      </c>
      <c r="AQ7" s="127">
        <v>242</v>
      </c>
      <c r="AR7" s="127">
        <v>203.5</v>
      </c>
      <c r="AS7" s="127">
        <v>214.375</v>
      </c>
      <c r="AT7" s="127">
        <v>222.7</v>
      </c>
      <c r="AU7" s="127">
        <v>241.25</v>
      </c>
      <c r="AV7" s="127">
        <v>246.666666666667</v>
      </c>
      <c r="AW7" s="127">
        <v>239.333333333333</v>
      </c>
      <c r="AX7" s="127">
        <v>244.125</v>
      </c>
      <c r="AY7" s="127">
        <v>249.75</v>
      </c>
      <c r="AZ7" s="127">
        <v>341.9</v>
      </c>
      <c r="BA7" s="127">
        <v>334.13</v>
      </c>
      <c r="BB7" s="127">
        <v>351</v>
      </c>
      <c r="BC7" s="127">
        <v>321.25</v>
      </c>
      <c r="BD7" s="128">
        <v>312.5</v>
      </c>
      <c r="BE7" s="128">
        <v>327.75</v>
      </c>
      <c r="BF7" s="128">
        <v>338.8</v>
      </c>
      <c r="BG7" s="128">
        <v>337.13</v>
      </c>
      <c r="BH7" s="128">
        <v>315.63</v>
      </c>
      <c r="BI7" s="128">
        <v>288.33</v>
      </c>
    </row>
    <row r="8" spans="1:79" s="121" customFormat="1" ht="12.75">
      <c r="A8" s="129" t="s">
        <v>1421</v>
      </c>
      <c r="B8" s="125">
        <v>338.5</v>
      </c>
      <c r="C8" s="125">
        <v>335.625</v>
      </c>
      <c r="D8" s="125">
        <v>336.3</v>
      </c>
      <c r="E8" s="125">
        <v>333.25</v>
      </c>
      <c r="F8" s="121">
        <v>341.125</v>
      </c>
      <c r="G8" s="121">
        <v>334.125</v>
      </c>
      <c r="H8" s="121">
        <v>347.83333333333297</v>
      </c>
      <c r="I8" s="121">
        <v>365.875</v>
      </c>
      <c r="J8" s="121">
        <v>357.875</v>
      </c>
      <c r="K8" s="121">
        <v>366.625</v>
      </c>
      <c r="L8" s="121">
        <v>367.125</v>
      </c>
      <c r="M8" s="121">
        <v>367.16666666666703</v>
      </c>
      <c r="N8" s="121">
        <v>367.5</v>
      </c>
      <c r="O8" s="121">
        <v>359.125</v>
      </c>
      <c r="P8" s="121">
        <v>351.5</v>
      </c>
      <c r="Q8" s="121">
        <v>356</v>
      </c>
      <c r="R8" s="121">
        <v>357.125</v>
      </c>
      <c r="S8" s="121">
        <v>358.25</v>
      </c>
      <c r="T8" s="130">
        <v>364.16666666666703</v>
      </c>
      <c r="U8" s="130">
        <v>373</v>
      </c>
      <c r="V8" s="130">
        <v>385</v>
      </c>
      <c r="W8" s="130">
        <v>384</v>
      </c>
      <c r="X8" s="130">
        <v>390.25</v>
      </c>
      <c r="Y8" s="130">
        <v>399</v>
      </c>
      <c r="Z8" s="130">
        <v>403.5</v>
      </c>
      <c r="AA8" s="130">
        <v>390</v>
      </c>
      <c r="AB8" s="130">
        <f>(AA8+AC8)/2</f>
        <v>376.125</v>
      </c>
      <c r="AC8" s="130">
        <v>362.25</v>
      </c>
      <c r="AD8" s="130">
        <v>358.5</v>
      </c>
      <c r="AE8" s="130">
        <v>361.875</v>
      </c>
      <c r="AF8" s="130">
        <v>375.375</v>
      </c>
      <c r="AG8" s="130">
        <v>380.16666666666703</v>
      </c>
      <c r="AH8" s="130">
        <v>385.125</v>
      </c>
      <c r="AI8" s="130">
        <v>389.375</v>
      </c>
      <c r="AJ8" s="127">
        <v>413.875</v>
      </c>
      <c r="AK8" s="127">
        <v>411.66666666666703</v>
      </c>
      <c r="AL8" s="127">
        <v>439</v>
      </c>
      <c r="AM8" s="127">
        <v>464.25</v>
      </c>
      <c r="AN8" s="127">
        <v>514.5</v>
      </c>
      <c r="AO8" s="127">
        <v>499.33333333333297</v>
      </c>
      <c r="AP8" s="127">
        <v>533.83333333333303</v>
      </c>
      <c r="AQ8" s="127">
        <v>518.5</v>
      </c>
      <c r="AR8" s="127">
        <v>533.66666666666697</v>
      </c>
      <c r="AS8" s="127">
        <v>558</v>
      </c>
      <c r="AT8" s="127">
        <v>604</v>
      </c>
      <c r="AU8" s="127">
        <v>669.375</v>
      </c>
      <c r="AV8" s="127">
        <v>695.66666666666697</v>
      </c>
      <c r="AW8" s="127">
        <v>683.33333333333303</v>
      </c>
      <c r="AX8" s="127">
        <v>734</v>
      </c>
      <c r="AY8" s="127">
        <v>727.25</v>
      </c>
      <c r="AZ8" s="127">
        <v>910.2</v>
      </c>
      <c r="BA8" s="127">
        <v>1008.5</v>
      </c>
      <c r="BB8" s="127">
        <v>836.5</v>
      </c>
      <c r="BC8" s="127">
        <v>744.2</v>
      </c>
      <c r="BD8" s="128">
        <v>652.33000000000004</v>
      </c>
      <c r="BE8" s="128">
        <v>628.5</v>
      </c>
      <c r="BF8" s="128">
        <v>598.70000000000005</v>
      </c>
      <c r="BG8" s="128">
        <v>627.38</v>
      </c>
      <c r="BH8" s="128">
        <v>617</v>
      </c>
      <c r="BI8" s="128">
        <v>572.66999999999996</v>
      </c>
    </row>
    <row r="10" spans="1:79"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</row>
    <row r="11" spans="1:79"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</row>
    <row r="12" spans="1:79"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</row>
    <row r="13" spans="1:79" ht="15">
      <c r="A13" s="72" t="s">
        <v>1647</v>
      </c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</row>
    <row r="15" spans="1:79"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</row>
    <row r="29" spans="17:17">
      <c r="Q29" s="15"/>
    </row>
    <row r="30" spans="17:17">
      <c r="Q30" s="15"/>
    </row>
    <row r="38" spans="1:1" ht="12.75">
      <c r="A38" s="36" t="s">
        <v>1422</v>
      </c>
    </row>
  </sheetData>
  <pageMargins left="0.196527777777778" right="0.196527777777778" top="0.39374999999999999" bottom="0.39374999999999999" header="0.118055555555556" footer="0.511811023622047"/>
  <pageSetup paperSize="8" fitToWidth="2" orientation="landscape" horizontalDpi="300" verticalDpi="300" r:id="rId1"/>
  <headerFooter>
    <oddHeader>&amp;L&amp;Z&amp;F  onglet  &amp;A  &amp;D  &amp;T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J34"/>
  <sheetViews>
    <sheetView topLeftCell="A12" zoomScale="126" zoomScaleNormal="126" workbookViewId="0">
      <selection activeCell="N38" sqref="N38"/>
    </sheetView>
  </sheetViews>
  <sheetFormatPr baseColWidth="10" defaultColWidth="10.7109375" defaultRowHeight="12.75"/>
  <sheetData>
    <row r="2" spans="1:10">
      <c r="A2" s="2" t="s">
        <v>1423</v>
      </c>
    </row>
    <row r="6" spans="1:10">
      <c r="A6" t="s">
        <v>1424</v>
      </c>
    </row>
    <row r="7" spans="1:10">
      <c r="A7" t="s">
        <v>1425</v>
      </c>
    </row>
    <row r="9" spans="1:10">
      <c r="B9" t="s">
        <v>1426</v>
      </c>
      <c r="C9" s="5" t="s">
        <v>1427</v>
      </c>
      <c r="D9" s="3" t="s">
        <v>1428</v>
      </c>
      <c r="F9" s="3"/>
      <c r="G9" s="3" t="s">
        <v>1426</v>
      </c>
      <c r="H9" s="5" t="s">
        <v>1427</v>
      </c>
    </row>
    <row r="10" spans="1:10">
      <c r="A10" t="s">
        <v>1430</v>
      </c>
      <c r="B10" s="12">
        <v>734444</v>
      </c>
      <c r="C10" s="12">
        <v>1332599</v>
      </c>
      <c r="D10" s="12">
        <v>2067043</v>
      </c>
      <c r="F10" s="3" t="s">
        <v>1430</v>
      </c>
      <c r="G10" s="12">
        <v>734.44399999999996</v>
      </c>
      <c r="H10" s="12">
        <v>1332.5989999999999</v>
      </c>
    </row>
    <row r="11" spans="1:10">
      <c r="A11" t="s">
        <v>1431</v>
      </c>
      <c r="B11" s="12">
        <v>761536</v>
      </c>
      <c r="C11" s="12">
        <v>420062</v>
      </c>
      <c r="D11" s="12">
        <v>1181598</v>
      </c>
      <c r="F11" s="3" t="s">
        <v>1431</v>
      </c>
      <c r="G11" s="12">
        <v>761.53599999999994</v>
      </c>
      <c r="H11" s="12">
        <v>420.06200000000001</v>
      </c>
    </row>
    <row r="12" spans="1:10">
      <c r="A12" t="s">
        <v>1432</v>
      </c>
      <c r="B12" s="12">
        <v>657766</v>
      </c>
      <c r="C12" s="12">
        <v>937137</v>
      </c>
      <c r="D12" s="12">
        <v>1594903</v>
      </c>
      <c r="F12" s="3" t="s">
        <v>1432</v>
      </c>
      <c r="G12" s="12">
        <v>657.76599999999996</v>
      </c>
      <c r="H12" s="12">
        <v>937.13699999999994</v>
      </c>
    </row>
    <row r="13" spans="1:10" ht="15">
      <c r="A13" t="s">
        <v>1433</v>
      </c>
      <c r="B13" s="12">
        <v>691997</v>
      </c>
      <c r="C13" s="12">
        <v>857745</v>
      </c>
      <c r="D13" s="12">
        <v>1549742</v>
      </c>
      <c r="F13" s="3" t="s">
        <v>1433</v>
      </c>
      <c r="G13" s="12">
        <v>691.99699999999996</v>
      </c>
      <c r="H13" s="12">
        <v>857.745</v>
      </c>
      <c r="J13" s="13" t="s">
        <v>1429</v>
      </c>
    </row>
    <row r="14" spans="1:10">
      <c r="A14" t="s">
        <v>1435</v>
      </c>
      <c r="B14" s="12">
        <v>769571</v>
      </c>
      <c r="C14" s="12">
        <v>1473263</v>
      </c>
      <c r="D14" s="12">
        <v>2242834</v>
      </c>
      <c r="F14" s="3" t="s">
        <v>1435</v>
      </c>
      <c r="G14" s="12">
        <v>769.57100000000003</v>
      </c>
      <c r="H14" s="12">
        <v>1473.2629999999999</v>
      </c>
    </row>
    <row r="15" spans="1:10">
      <c r="A15" t="s">
        <v>1436</v>
      </c>
      <c r="B15" s="12">
        <v>600410</v>
      </c>
      <c r="C15" s="12">
        <v>1376488</v>
      </c>
      <c r="D15" s="12">
        <v>1976898</v>
      </c>
      <c r="F15" s="3" t="s">
        <v>1436</v>
      </c>
      <c r="G15" s="12">
        <v>600.41</v>
      </c>
      <c r="H15" s="12">
        <v>1376.4880000000001</v>
      </c>
    </row>
    <row r="16" spans="1:10">
      <c r="A16" t="s">
        <v>1437</v>
      </c>
      <c r="B16" s="12">
        <v>442149</v>
      </c>
      <c r="C16" s="12">
        <v>465906</v>
      </c>
      <c r="D16" s="12">
        <v>908055</v>
      </c>
      <c r="F16" s="3" t="s">
        <v>1437</v>
      </c>
      <c r="G16" s="12">
        <v>442.149</v>
      </c>
      <c r="H16" s="12">
        <v>465.90600000000001</v>
      </c>
    </row>
    <row r="17" spans="1:8">
      <c r="A17" t="s">
        <v>1438</v>
      </c>
      <c r="B17" s="12">
        <v>758915</v>
      </c>
      <c r="C17" s="12">
        <v>463616</v>
      </c>
      <c r="D17" s="12">
        <v>1222531</v>
      </c>
      <c r="F17" s="3" t="s">
        <v>1438</v>
      </c>
      <c r="G17" s="12">
        <v>758.91499999999996</v>
      </c>
      <c r="H17" s="12">
        <v>463.61599999999999</v>
      </c>
    </row>
    <row r="18" spans="1:8">
      <c r="A18" t="s">
        <v>1439</v>
      </c>
      <c r="B18" s="12">
        <v>573584</v>
      </c>
      <c r="C18" s="12">
        <v>468741</v>
      </c>
      <c r="D18" s="12">
        <v>1042325</v>
      </c>
      <c r="F18" s="3" t="s">
        <v>1439</v>
      </c>
      <c r="G18" s="12">
        <v>573.58399999999995</v>
      </c>
      <c r="H18" s="12">
        <v>468.74099999999999</v>
      </c>
    </row>
    <row r="19" spans="1:8">
      <c r="A19" t="s">
        <v>1440</v>
      </c>
      <c r="B19" s="12">
        <v>476953</v>
      </c>
      <c r="C19" s="12">
        <v>781666</v>
      </c>
      <c r="D19" s="12">
        <v>1258619</v>
      </c>
      <c r="F19" s="3" t="s">
        <v>1440</v>
      </c>
      <c r="G19" s="12">
        <v>476.95299999999997</v>
      </c>
      <c r="H19" s="12">
        <v>781.66600000000005</v>
      </c>
    </row>
    <row r="20" spans="1:8">
      <c r="A20" s="3" t="s">
        <v>1441</v>
      </c>
      <c r="B20" s="12">
        <v>174772</v>
      </c>
      <c r="C20" s="12">
        <v>303722</v>
      </c>
      <c r="D20" s="12">
        <f>B20+C20</f>
        <v>478494</v>
      </c>
      <c r="E20" s="3"/>
      <c r="F20" s="3" t="s">
        <v>1441</v>
      </c>
      <c r="G20" s="3">
        <v>175</v>
      </c>
      <c r="H20" s="3">
        <v>304</v>
      </c>
    </row>
    <row r="21" spans="1:8">
      <c r="A21" s="3" t="s">
        <v>1442</v>
      </c>
      <c r="B21" s="12">
        <v>603471</v>
      </c>
      <c r="C21" s="12">
        <v>848872</v>
      </c>
      <c r="D21" s="12">
        <f>B21+C21</f>
        <v>1452343</v>
      </c>
      <c r="E21" s="3"/>
      <c r="F21" s="3" t="s">
        <v>1442</v>
      </c>
      <c r="G21" s="3">
        <v>603</v>
      </c>
      <c r="H21" s="3">
        <v>849</v>
      </c>
    </row>
    <row r="33" spans="10:10">
      <c r="J33" s="5" t="s">
        <v>1434</v>
      </c>
    </row>
    <row r="34" spans="10:10">
      <c r="J34" s="5" t="s">
        <v>1383</v>
      </c>
    </row>
  </sheetData>
  <pageMargins left="0.196527777777778" right="0.196527777777778" top="0.39374999999999999" bottom="0.39374999999999999" header="0.118055555555556" footer="0.511811023622047"/>
  <pageSetup paperSize="8" orientation="landscape" horizontalDpi="300" verticalDpi="300" r:id="rId1"/>
  <headerFooter>
    <oddHeader>&amp;L&amp;Z&amp;F  onglet  &amp;A  &amp;D  &amp;T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zoomScaleNormal="100" zoomScalePageLayoutView="120" workbookViewId="0">
      <selection activeCell="E30" sqref="E30"/>
    </sheetView>
  </sheetViews>
  <sheetFormatPr baseColWidth="10" defaultColWidth="11.42578125" defaultRowHeight="12"/>
  <cols>
    <col min="1" max="1" width="33.28515625" style="39" customWidth="1"/>
    <col min="2" max="4" width="8" style="39" customWidth="1"/>
    <col min="5" max="5" width="7.7109375" style="39" customWidth="1"/>
    <col min="6" max="15" width="5.42578125" style="39" customWidth="1"/>
    <col min="16" max="16" width="5.7109375" style="39" customWidth="1"/>
    <col min="17" max="17" width="5.5703125" style="39" customWidth="1"/>
    <col min="18" max="19" width="5.42578125" style="39" customWidth="1"/>
    <col min="20" max="20" width="5.85546875" style="39" customWidth="1"/>
    <col min="21" max="21" width="7.42578125" style="39" customWidth="1"/>
    <col min="22" max="24" width="11.42578125" style="39"/>
    <col min="25" max="25" width="11" style="39" customWidth="1"/>
    <col min="26" max="16384" width="11.42578125" style="39"/>
  </cols>
  <sheetData>
    <row r="1" spans="1:18">
      <c r="A1" s="17" t="s">
        <v>1443</v>
      </c>
      <c r="B1" s="39" t="s">
        <v>1444</v>
      </c>
    </row>
    <row r="2" spans="1:18">
      <c r="A2" s="39" t="s">
        <v>1445</v>
      </c>
      <c r="B2" s="41" t="s">
        <v>1446</v>
      </c>
    </row>
    <row r="3" spans="1:18" ht="28.5" customHeight="1">
      <c r="A3" s="312" t="s">
        <v>1447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8">
      <c r="O4" s="133"/>
      <c r="P4" s="133"/>
      <c r="Q4" s="133"/>
      <c r="R4" s="133"/>
    </row>
    <row r="5" spans="1:18">
      <c r="A5" s="43" t="s">
        <v>109</v>
      </c>
      <c r="B5" s="43">
        <v>2018</v>
      </c>
      <c r="C5" s="43">
        <v>2019</v>
      </c>
      <c r="D5" s="43">
        <v>2020</v>
      </c>
      <c r="E5" s="43">
        <v>2021</v>
      </c>
      <c r="F5" s="43"/>
    </row>
    <row r="6" spans="1:18">
      <c r="A6" s="134"/>
      <c r="B6" s="134"/>
      <c r="C6" s="134"/>
      <c r="D6" s="134"/>
      <c r="E6" s="134"/>
      <c r="F6" s="134"/>
    </row>
    <row r="7" spans="1:18" ht="12.75">
      <c r="A7" s="135" t="s">
        <v>1448</v>
      </c>
      <c r="B7" s="136">
        <v>1.1100000000000001</v>
      </c>
      <c r="C7" s="136">
        <v>1.1499999999999999</v>
      </c>
      <c r="D7" s="136">
        <v>1.1399999999999999</v>
      </c>
      <c r="E7" s="136">
        <v>1.17</v>
      </c>
      <c r="F7" s="136"/>
    </row>
    <row r="8" spans="1:18" ht="12.75">
      <c r="A8" s="135" t="s">
        <v>1449</v>
      </c>
      <c r="B8" s="137">
        <v>141.19</v>
      </c>
      <c r="C8" s="137">
        <v>161.77000000000001</v>
      </c>
      <c r="D8" s="137">
        <v>142.29</v>
      </c>
      <c r="E8" s="137">
        <v>192.93</v>
      </c>
      <c r="F8" s="137"/>
      <c r="G8" s="5" t="s">
        <v>1450</v>
      </c>
    </row>
    <row r="9" spans="1:18" ht="12.75">
      <c r="A9" s="138" t="s">
        <v>1451</v>
      </c>
      <c r="B9" s="137">
        <v>141.19</v>
      </c>
      <c r="C9" s="137">
        <v>161.77000000000001</v>
      </c>
      <c r="D9" s="137">
        <v>142.29</v>
      </c>
      <c r="E9" s="137">
        <v>192.93</v>
      </c>
      <c r="F9" s="139"/>
      <c r="G9" s="36" t="s">
        <v>1649</v>
      </c>
    </row>
    <row r="10" spans="1:18">
      <c r="A10" s="135" t="s">
        <v>1452</v>
      </c>
      <c r="B10" s="140">
        <v>115.78</v>
      </c>
      <c r="C10" s="140">
        <v>132.5</v>
      </c>
      <c r="D10" s="140">
        <v>107.13</v>
      </c>
      <c r="E10" s="140">
        <v>162.02000000000001</v>
      </c>
      <c r="F10" s="140"/>
      <c r="G10" s="141"/>
      <c r="H10" s="141"/>
      <c r="I10" s="141"/>
      <c r="J10" s="121"/>
    </row>
    <row r="11" spans="1:18">
      <c r="A11" s="135" t="s">
        <v>1453</v>
      </c>
      <c r="B11" s="140">
        <v>34.380000000000003</v>
      </c>
      <c r="C11" s="140">
        <v>43.7</v>
      </c>
      <c r="D11" s="140">
        <v>20.440000000000001</v>
      </c>
      <c r="E11" s="140">
        <v>67.510000000000005</v>
      </c>
      <c r="F11" s="140"/>
      <c r="G11" s="121"/>
      <c r="H11" s="121"/>
      <c r="I11" s="121"/>
      <c r="J11" s="121"/>
    </row>
    <row r="12" spans="1:18">
      <c r="A12" s="135" t="s">
        <v>1454</v>
      </c>
      <c r="B12" s="140">
        <v>42.92</v>
      </c>
      <c r="C12" s="140">
        <v>54.35</v>
      </c>
      <c r="D12" s="140">
        <v>36.67</v>
      </c>
      <c r="E12" s="140">
        <v>78.239999999999995</v>
      </c>
      <c r="F12" s="140"/>
      <c r="G12" s="121"/>
      <c r="H12" s="121"/>
      <c r="I12" s="121"/>
      <c r="J12" s="121"/>
    </row>
    <row r="13" spans="1:18">
      <c r="A13" s="135" t="s">
        <v>1455</v>
      </c>
      <c r="B13" s="140">
        <v>21.1</v>
      </c>
      <c r="C13" s="140">
        <v>29.35</v>
      </c>
      <c r="D13" s="140">
        <v>17.059999999999999</v>
      </c>
      <c r="E13" s="140">
        <v>52.54</v>
      </c>
      <c r="F13" s="140"/>
      <c r="G13" s="121"/>
      <c r="H13" s="121"/>
      <c r="I13" s="121"/>
      <c r="J13" s="121"/>
    </row>
    <row r="14" spans="1:18">
      <c r="A14" s="142"/>
      <c r="B14" s="143"/>
      <c r="C14" s="143"/>
      <c r="D14" s="143"/>
      <c r="E14" s="143"/>
      <c r="F14" s="143"/>
      <c r="G14" s="121"/>
      <c r="H14" s="121"/>
      <c r="I14" s="121"/>
      <c r="J14" s="121"/>
    </row>
    <row r="15" spans="1:18">
      <c r="A15" s="144" t="s">
        <v>1456</v>
      </c>
      <c r="B15" s="140">
        <v>44.85</v>
      </c>
      <c r="C15" s="140">
        <v>49.76</v>
      </c>
      <c r="D15" s="140">
        <v>42.67</v>
      </c>
      <c r="E15" s="140">
        <v>44.58</v>
      </c>
      <c r="F15" s="140"/>
      <c r="G15" s="121"/>
      <c r="H15" s="121"/>
      <c r="I15" s="121"/>
      <c r="J15" s="121"/>
    </row>
    <row r="16" spans="1:18">
      <c r="A16" s="144" t="s">
        <v>1457</v>
      </c>
      <c r="B16" s="145">
        <v>72.209999999999994</v>
      </c>
      <c r="C16" s="145">
        <v>80.209999999999994</v>
      </c>
      <c r="D16" s="145">
        <v>79.94</v>
      </c>
      <c r="E16" s="145">
        <v>92.81</v>
      </c>
      <c r="F16" s="145"/>
      <c r="G16" s="121"/>
      <c r="H16" s="121"/>
      <c r="I16" s="121"/>
      <c r="J16" s="121"/>
    </row>
    <row r="17" spans="1:10">
      <c r="A17" s="144" t="s">
        <v>1458</v>
      </c>
      <c r="B17" s="145">
        <v>1.98</v>
      </c>
      <c r="C17" s="145">
        <v>1.96</v>
      </c>
      <c r="D17" s="145">
        <v>1.59</v>
      </c>
      <c r="E17" s="145">
        <v>2.0499999999999998</v>
      </c>
      <c r="F17" s="145"/>
      <c r="G17" s="121">
        <v>21.75</v>
      </c>
      <c r="H17" s="121"/>
      <c r="I17" s="121"/>
      <c r="J17" s="121"/>
    </row>
    <row r="18" spans="1:10">
      <c r="A18" s="144" t="s">
        <v>1459</v>
      </c>
      <c r="B18" s="145">
        <v>5.67</v>
      </c>
      <c r="C18" s="145">
        <v>6.96</v>
      </c>
      <c r="D18" s="145">
        <v>7.09</v>
      </c>
      <c r="E18" s="145">
        <v>6.19</v>
      </c>
      <c r="F18" s="145"/>
      <c r="G18" s="121"/>
      <c r="H18" s="121"/>
      <c r="I18" s="121"/>
      <c r="J18" s="121"/>
    </row>
    <row r="19" spans="1:10">
      <c r="A19" s="142" t="s">
        <v>1460</v>
      </c>
      <c r="B19" s="146">
        <f>SUM(B15:B18)</f>
        <v>124.71000000000001</v>
      </c>
      <c r="C19" s="146">
        <f>SUM(C15:C18)</f>
        <v>138.89000000000001</v>
      </c>
      <c r="D19" s="146">
        <f>SUM(D15:D18)</f>
        <v>131.29</v>
      </c>
      <c r="E19" s="146">
        <f>SUM(E15:E18)</f>
        <v>145.63</v>
      </c>
      <c r="F19" s="146"/>
      <c r="G19" s="121"/>
      <c r="H19" s="121"/>
      <c r="I19" s="121"/>
      <c r="J19" s="121"/>
    </row>
    <row r="20" spans="1:10">
      <c r="A20" s="142"/>
      <c r="B20" s="147"/>
      <c r="C20" s="147"/>
      <c r="D20" s="147"/>
      <c r="E20" s="147"/>
      <c r="F20" s="147"/>
      <c r="G20" s="121"/>
      <c r="H20" s="121"/>
      <c r="I20" s="121"/>
      <c r="J20" s="121"/>
    </row>
    <row r="21" spans="1:10">
      <c r="A21" s="148" t="s">
        <v>1461</v>
      </c>
      <c r="B21" s="145">
        <v>19.07</v>
      </c>
      <c r="C21" s="145">
        <v>25.49</v>
      </c>
      <c r="D21" s="145">
        <v>14.92</v>
      </c>
      <c r="E21" s="145">
        <v>44.78</v>
      </c>
      <c r="F21" s="145"/>
      <c r="G21" s="121"/>
      <c r="H21" s="121"/>
      <c r="I21" s="121"/>
      <c r="J21" s="121"/>
    </row>
    <row r="22" spans="1:10">
      <c r="G22" s="121"/>
      <c r="H22" s="121"/>
      <c r="I22" s="121"/>
      <c r="J22" s="121"/>
    </row>
    <row r="23" spans="1:10">
      <c r="A23" s="42"/>
      <c r="B23" s="149"/>
      <c r="C23" s="149"/>
      <c r="D23" s="149"/>
      <c r="E23" s="149"/>
      <c r="F23" s="149"/>
      <c r="G23" s="121"/>
      <c r="H23" s="121"/>
      <c r="I23" s="121"/>
      <c r="J23" s="121"/>
    </row>
    <row r="24" spans="1:10">
      <c r="A24" s="43" t="s">
        <v>109</v>
      </c>
      <c r="B24" s="43">
        <v>2018</v>
      </c>
      <c r="C24" s="43">
        <v>2019</v>
      </c>
      <c r="D24" s="43">
        <v>2020</v>
      </c>
      <c r="E24" s="43">
        <v>2021</v>
      </c>
      <c r="F24" s="43"/>
      <c r="G24" s="121"/>
      <c r="H24" s="121"/>
      <c r="I24" s="121"/>
      <c r="J24" s="121"/>
    </row>
    <row r="25" spans="1:10">
      <c r="A25" s="39" t="s">
        <v>1462</v>
      </c>
      <c r="B25" s="150">
        <f>B9</f>
        <v>141.19</v>
      </c>
      <c r="C25" s="150">
        <f>C9</f>
        <v>161.77000000000001</v>
      </c>
      <c r="D25" s="150">
        <f>D9</f>
        <v>142.29</v>
      </c>
      <c r="E25" s="150">
        <f>E9</f>
        <v>192.93</v>
      </c>
      <c r="F25" s="150"/>
      <c r="G25" s="121"/>
      <c r="H25" s="121"/>
      <c r="I25" s="121"/>
      <c r="J25" s="121"/>
    </row>
    <row r="26" spans="1:10">
      <c r="A26" s="151" t="s">
        <v>1625</v>
      </c>
      <c r="B26" s="150">
        <f>B10/B7</f>
        <v>104.3063063063063</v>
      </c>
      <c r="C26" s="150">
        <f>C10/C7</f>
        <v>115.21739130434783</v>
      </c>
      <c r="D26" s="150">
        <f>D10/D7</f>
        <v>93.973684210526315</v>
      </c>
      <c r="E26" s="150">
        <f>E10/E7</f>
        <v>138.47863247863251</v>
      </c>
      <c r="F26" s="150"/>
      <c r="G26" s="121"/>
      <c r="H26" s="121"/>
      <c r="I26" s="121"/>
      <c r="J26" s="121"/>
    </row>
    <row r="27" spans="1:10">
      <c r="A27" s="15" t="s">
        <v>1626</v>
      </c>
      <c r="B27" s="150">
        <f>B19/B7</f>
        <v>112.35135135135135</v>
      </c>
      <c r="C27" s="150">
        <f>C19/C7</f>
        <v>120.77391304347829</v>
      </c>
      <c r="D27" s="150">
        <f>D19/D7</f>
        <v>115.16666666666667</v>
      </c>
      <c r="E27" s="150">
        <f>E19/E7</f>
        <v>124.47008547008548</v>
      </c>
      <c r="F27" s="150"/>
      <c r="G27" s="121"/>
      <c r="H27" s="121"/>
      <c r="I27" s="121"/>
      <c r="J27" s="121"/>
    </row>
    <row r="28" spans="1:10">
      <c r="A28" s="15" t="s">
        <v>1627</v>
      </c>
      <c r="B28" s="150">
        <f>B11/B7</f>
        <v>30.972972972972972</v>
      </c>
      <c r="C28" s="150">
        <f>C11/C7</f>
        <v>38.000000000000007</v>
      </c>
      <c r="D28" s="150">
        <f>D11/D7</f>
        <v>17.92982456140351</v>
      </c>
      <c r="E28" s="150">
        <f>E11/E7</f>
        <v>57.700854700854705</v>
      </c>
      <c r="F28" s="150"/>
      <c r="G28" s="121"/>
      <c r="H28" s="121"/>
      <c r="I28" s="121"/>
      <c r="J28" s="121"/>
    </row>
    <row r="29" spans="1:10">
      <c r="A29" s="246" t="s">
        <v>1628</v>
      </c>
      <c r="B29" s="150">
        <f>B13</f>
        <v>21.1</v>
      </c>
      <c r="C29" s="150">
        <f>C13</f>
        <v>29.35</v>
      </c>
      <c r="D29" s="150">
        <f>D13</f>
        <v>17.059999999999999</v>
      </c>
      <c r="E29" s="150">
        <f>E13</f>
        <v>52.54</v>
      </c>
      <c r="F29" s="150"/>
      <c r="G29" s="121"/>
      <c r="H29" s="121"/>
      <c r="I29" s="121"/>
      <c r="J29" s="121"/>
    </row>
    <row r="30" spans="1:10">
      <c r="A30" s="153" t="s">
        <v>1629</v>
      </c>
      <c r="B30" s="150">
        <f>B12/B7</f>
        <v>38.666666666666664</v>
      </c>
      <c r="C30" s="150">
        <f>C12/C7</f>
        <v>47.260869565217398</v>
      </c>
      <c r="D30" s="150">
        <f>D12/D7</f>
        <v>32.166666666666671</v>
      </c>
      <c r="E30" s="150">
        <f>E12/E7</f>
        <v>66.871794871794876</v>
      </c>
      <c r="F30" s="150"/>
      <c r="H30" s="121"/>
      <c r="I30" s="121"/>
      <c r="J30" s="121"/>
    </row>
    <row r="31" spans="1:10">
      <c r="G31" s="121"/>
      <c r="H31" s="121"/>
      <c r="I31" s="121"/>
      <c r="J31" s="121"/>
    </row>
    <row r="32" spans="1:10" ht="12.75">
      <c r="G32" s="36" t="s">
        <v>1648</v>
      </c>
    </row>
    <row r="33" spans="1:21">
      <c r="A33" s="121" t="s">
        <v>1462</v>
      </c>
      <c r="B33" s="121" t="s">
        <v>1462</v>
      </c>
      <c r="G33" s="280" t="s">
        <v>1718</v>
      </c>
      <c r="H33" s="280"/>
      <c r="I33" s="280"/>
      <c r="J33" s="280"/>
      <c r="K33" s="280"/>
      <c r="L33" s="280"/>
      <c r="M33" s="280"/>
      <c r="N33" s="280"/>
    </row>
    <row r="34" spans="1:21" ht="15">
      <c r="A34" s="151" t="s">
        <v>1463</v>
      </c>
      <c r="B34" s="151" t="s">
        <v>1625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5"/>
      <c r="T34" s="155"/>
      <c r="U34" s="155"/>
    </row>
    <row r="35" spans="1:21">
      <c r="A35" s="172" t="s">
        <v>1464</v>
      </c>
      <c r="B35" s="172" t="s">
        <v>1626</v>
      </c>
      <c r="I35" s="285"/>
      <c r="J35" s="285"/>
      <c r="K35" s="285"/>
      <c r="L35" s="285"/>
    </row>
    <row r="36" spans="1:21">
      <c r="A36" s="172" t="s">
        <v>1465</v>
      </c>
      <c r="B36" s="172" t="s">
        <v>1627</v>
      </c>
    </row>
    <row r="37" spans="1:21">
      <c r="A37" s="152" t="s">
        <v>1461</v>
      </c>
      <c r="B37" s="246" t="s">
        <v>1628</v>
      </c>
    </row>
    <row r="38" spans="1:21">
      <c r="A38" s="153" t="s">
        <v>1466</v>
      </c>
      <c r="B38" s="153" t="s">
        <v>1629</v>
      </c>
    </row>
  </sheetData>
  <mergeCells count="1">
    <mergeCell ref="A3:M3"/>
  </mergeCells>
  <pageMargins left="0.196527777777778" right="0.196527777777778" top="0.39374999999999999" bottom="0.39374999999999999" header="0.118055555555556" footer="0.511811023622047"/>
  <pageSetup paperSize="8" orientation="landscape" horizontalDpi="300" verticalDpi="300" r:id="rId1"/>
  <headerFooter>
    <oddHeader>&amp;L&amp;Z&amp;F  onglet  &amp;A  &amp;D  &amp;T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Normal="100" workbookViewId="0">
      <selection activeCell="K31" sqref="K31"/>
    </sheetView>
  </sheetViews>
  <sheetFormatPr baseColWidth="10" defaultColWidth="11.42578125" defaultRowHeight="12.75"/>
  <cols>
    <col min="1" max="1" width="51.7109375" style="156" customWidth="1"/>
    <col min="2" max="7" width="8.42578125" style="156" customWidth="1"/>
    <col min="8" max="8" width="8.28515625" style="156" customWidth="1"/>
    <col min="9" max="9" width="12.42578125" style="156" customWidth="1"/>
    <col min="10" max="12" width="8.42578125" style="156" customWidth="1"/>
    <col min="13" max="16384" width="11.42578125" style="156"/>
  </cols>
  <sheetData>
    <row r="1" spans="1:6">
      <c r="A1" s="17" t="s">
        <v>1467</v>
      </c>
      <c r="B1" s="39" t="s">
        <v>1468</v>
      </c>
    </row>
    <row r="2" spans="1:6">
      <c r="A2" s="39" t="s">
        <v>1445</v>
      </c>
      <c r="B2" s="39"/>
    </row>
    <row r="3" spans="1:6">
      <c r="A3" s="157" t="s">
        <v>1469</v>
      </c>
      <c r="B3" s="158"/>
      <c r="C3" s="17"/>
      <c r="D3" s="158"/>
      <c r="E3" s="158"/>
      <c r="F3" s="158"/>
    </row>
    <row r="5" spans="1:6" ht="15">
      <c r="A5" s="159" t="s">
        <v>109</v>
      </c>
      <c r="B5" s="160">
        <v>2020</v>
      </c>
      <c r="C5" s="160">
        <v>2021</v>
      </c>
      <c r="E5" s="72" t="s">
        <v>1470</v>
      </c>
    </row>
    <row r="6" spans="1:6">
      <c r="A6" s="161" t="s">
        <v>1456</v>
      </c>
      <c r="B6" s="162">
        <v>42.67</v>
      </c>
      <c r="C6" s="162">
        <v>44.58</v>
      </c>
      <c r="E6" s="36" t="s">
        <v>1650</v>
      </c>
    </row>
    <row r="7" spans="1:6">
      <c r="A7" s="163" t="s">
        <v>1471</v>
      </c>
      <c r="B7" s="164">
        <v>15.86</v>
      </c>
      <c r="C7" s="164">
        <v>16.37</v>
      </c>
      <c r="E7" s="36" t="s">
        <v>1472</v>
      </c>
    </row>
    <row r="8" spans="1:6">
      <c r="A8" s="163" t="s">
        <v>1473</v>
      </c>
      <c r="B8" s="164">
        <v>9.66</v>
      </c>
      <c r="C8" s="164">
        <v>9.8000000000000007</v>
      </c>
    </row>
    <row r="9" spans="1:6">
      <c r="A9" s="163" t="s">
        <v>1474</v>
      </c>
      <c r="B9" s="164">
        <v>11.6</v>
      </c>
      <c r="C9" s="164">
        <v>11.58</v>
      </c>
    </row>
    <row r="10" spans="1:6">
      <c r="A10" s="163" t="s">
        <v>1475</v>
      </c>
      <c r="B10" s="164"/>
      <c r="C10" s="164"/>
    </row>
    <row r="11" spans="1:6">
      <c r="A11" s="163" t="s">
        <v>1476</v>
      </c>
      <c r="B11" s="164"/>
      <c r="C11" s="164"/>
    </row>
    <row r="12" spans="1:6">
      <c r="A12" s="163" t="s">
        <v>1477</v>
      </c>
      <c r="B12" s="164">
        <v>3.67</v>
      </c>
      <c r="C12" s="164">
        <v>5.46</v>
      </c>
    </row>
    <row r="13" spans="1:6">
      <c r="A13" s="163" t="s">
        <v>1478</v>
      </c>
      <c r="B13" s="164">
        <v>1.01</v>
      </c>
      <c r="C13" s="164">
        <v>0.88</v>
      </c>
    </row>
    <row r="14" spans="1:6">
      <c r="A14" s="161" t="s">
        <v>1457</v>
      </c>
      <c r="B14" s="162">
        <v>79.94</v>
      </c>
      <c r="C14" s="162">
        <v>92.81</v>
      </c>
    </row>
    <row r="15" spans="1:6">
      <c r="A15" s="163" t="s">
        <v>1479</v>
      </c>
      <c r="B15" s="164">
        <v>14.44</v>
      </c>
      <c r="C15" s="164">
        <v>17.63</v>
      </c>
    </row>
    <row r="16" spans="1:6">
      <c r="A16" s="163" t="s">
        <v>1480</v>
      </c>
      <c r="B16" s="164">
        <v>3.84</v>
      </c>
      <c r="C16" s="164">
        <v>5.2</v>
      </c>
    </row>
    <row r="17" spans="1:14">
      <c r="A17" s="163" t="s">
        <v>1481</v>
      </c>
      <c r="B17" s="164">
        <v>12.07</v>
      </c>
      <c r="C17" s="164">
        <v>13.07</v>
      </c>
    </row>
    <row r="18" spans="1:14">
      <c r="A18" s="163" t="s">
        <v>1482</v>
      </c>
      <c r="B18" s="164">
        <v>5.72</v>
      </c>
      <c r="C18" s="164">
        <v>5.4</v>
      </c>
    </row>
    <row r="19" spans="1:14">
      <c r="A19" s="163" t="s">
        <v>1483</v>
      </c>
      <c r="B19" s="164">
        <v>2.21</v>
      </c>
      <c r="C19" s="164">
        <v>2.46</v>
      </c>
    </row>
    <row r="20" spans="1:14">
      <c r="A20" s="163" t="s">
        <v>1484</v>
      </c>
      <c r="B20" s="164">
        <v>2.15</v>
      </c>
      <c r="C20" s="164">
        <v>2.41</v>
      </c>
      <c r="K20" s="313" t="s">
        <v>1710</v>
      </c>
      <c r="L20" s="313"/>
      <c r="M20" s="313"/>
    </row>
    <row r="21" spans="1:14">
      <c r="A21" s="163" t="s">
        <v>1485</v>
      </c>
      <c r="B21" s="164">
        <v>18.75</v>
      </c>
      <c r="C21" s="164">
        <v>24.49</v>
      </c>
    </row>
    <row r="22" spans="1:14">
      <c r="A22" s="163" t="s">
        <v>1486</v>
      </c>
      <c r="B22" s="164">
        <v>11.87</v>
      </c>
      <c r="C22" s="164">
        <v>16.95</v>
      </c>
      <c r="K22" s="281" t="s">
        <v>1721</v>
      </c>
      <c r="L22" s="281"/>
      <c r="M22" s="281"/>
    </row>
    <row r="23" spans="1:14">
      <c r="A23" s="163" t="s">
        <v>1487</v>
      </c>
      <c r="B23" s="164">
        <v>5.27</v>
      </c>
      <c r="C23" s="164">
        <v>6.17</v>
      </c>
    </row>
    <row r="24" spans="1:14">
      <c r="A24" s="163" t="s">
        <v>1488</v>
      </c>
      <c r="B24" s="164">
        <v>0</v>
      </c>
      <c r="C24" s="164">
        <v>0</v>
      </c>
    </row>
    <row r="25" spans="1:14">
      <c r="A25" s="163" t="s">
        <v>1489</v>
      </c>
      <c r="B25" s="140">
        <f>B14-B15-B16-B17-B18-B19-B20-B21</f>
        <v>20.759999999999998</v>
      </c>
      <c r="C25" s="140">
        <f>C14-C15-C16-C17-C18-C19-C20-C21</f>
        <v>22.150000000000002</v>
      </c>
    </row>
    <row r="26" spans="1:14">
      <c r="A26" s="165" t="s">
        <v>1458</v>
      </c>
      <c r="B26" s="162">
        <v>1.59</v>
      </c>
      <c r="C26" s="162">
        <v>2.0499999999999998</v>
      </c>
    </row>
    <row r="27" spans="1:14">
      <c r="A27" s="166" t="s">
        <v>1459</v>
      </c>
      <c r="B27" s="162">
        <v>7.09</v>
      </c>
      <c r="C27" s="162">
        <v>6.19</v>
      </c>
    </row>
    <row r="28" spans="1:14">
      <c r="B28" s="167">
        <f>B6+B14+B26+B27</f>
        <v>131.29</v>
      </c>
      <c r="C28" s="167">
        <f>C6+C14+C26+C27</f>
        <v>145.63</v>
      </c>
    </row>
    <row r="29" spans="1:14">
      <c r="B29" s="167"/>
    </row>
    <row r="30" spans="1:14">
      <c r="B30" s="167"/>
      <c r="E30" s="36" t="s">
        <v>1720</v>
      </c>
    </row>
    <row r="31" spans="1:14">
      <c r="E31" s="281" t="s">
        <v>1719</v>
      </c>
      <c r="F31" s="281"/>
      <c r="G31" s="281"/>
      <c r="H31" s="281"/>
      <c r="I31" s="281"/>
      <c r="K31" s="285"/>
      <c r="L31" s="285"/>
      <c r="M31" s="285"/>
      <c r="N31" s="285"/>
    </row>
    <row r="33" spans="1:8">
      <c r="B33" s="160">
        <v>2020</v>
      </c>
      <c r="C33" s="160">
        <v>2021</v>
      </c>
      <c r="D33" s="168"/>
      <c r="E33" s="168"/>
      <c r="F33" s="160">
        <v>2020</v>
      </c>
      <c r="G33" s="160">
        <v>2021</v>
      </c>
    </row>
    <row r="34" spans="1:8">
      <c r="A34" s="16" t="s">
        <v>1491</v>
      </c>
      <c r="B34" s="169">
        <f t="shared" ref="B34:C36" si="0">B7</f>
        <v>15.86</v>
      </c>
      <c r="C34" s="169">
        <f t="shared" si="0"/>
        <v>16.37</v>
      </c>
      <c r="D34" s="170"/>
      <c r="E34" s="170"/>
      <c r="F34" s="170">
        <f t="shared" ref="F34:F43" si="1">B34/B$43</f>
        <v>0.12080127961002358</v>
      </c>
      <c r="G34" s="170">
        <f t="shared" ref="G34:G43" si="2">C34/C$43</f>
        <v>0.11240815765982283</v>
      </c>
    </row>
    <row r="35" spans="1:8">
      <c r="A35" s="16" t="s">
        <v>1492</v>
      </c>
      <c r="B35" s="169">
        <f t="shared" si="0"/>
        <v>9.66</v>
      </c>
      <c r="C35" s="169">
        <f t="shared" si="0"/>
        <v>9.8000000000000007</v>
      </c>
      <c r="D35" s="170"/>
      <c r="E35" s="170"/>
      <c r="F35" s="170">
        <f t="shared" si="1"/>
        <v>7.357757635768146E-2</v>
      </c>
      <c r="G35" s="170">
        <f t="shared" si="2"/>
        <v>6.7293826821396688E-2</v>
      </c>
    </row>
    <row r="36" spans="1:8">
      <c r="A36" s="16" t="s">
        <v>1493</v>
      </c>
      <c r="B36" s="169">
        <f t="shared" si="0"/>
        <v>11.6</v>
      </c>
      <c r="C36" s="169">
        <f t="shared" si="0"/>
        <v>11.58</v>
      </c>
      <c r="D36" s="170"/>
      <c r="E36" s="170"/>
      <c r="F36" s="170">
        <f t="shared" si="1"/>
        <v>8.8354025439865924E-2</v>
      </c>
      <c r="G36" s="170">
        <f t="shared" si="2"/>
        <v>7.9516583121609544E-2</v>
      </c>
    </row>
    <row r="37" spans="1:8">
      <c r="A37" s="16" t="s">
        <v>1494</v>
      </c>
      <c r="B37" s="171">
        <f>B6-B7-B8-B9</f>
        <v>5.5500000000000025</v>
      </c>
      <c r="C37" s="171">
        <f>C6-C7-C8-C9</f>
        <v>6.8299999999999965</v>
      </c>
      <c r="D37" s="170"/>
      <c r="E37" s="170"/>
      <c r="F37" s="170">
        <f t="shared" si="1"/>
        <v>4.2272831137177252E-2</v>
      </c>
      <c r="G37" s="170">
        <f t="shared" si="2"/>
        <v>4.6899677264299909E-2</v>
      </c>
      <c r="H37" s="170">
        <f>G34+G35+G36+G37</f>
        <v>0.30611824486712896</v>
      </c>
    </row>
    <row r="38" spans="1:8">
      <c r="A38" s="172" t="s">
        <v>1495</v>
      </c>
      <c r="B38" s="171">
        <f>B15+B16+B25</f>
        <v>39.04</v>
      </c>
      <c r="C38" s="171">
        <f>C15+C16+C25</f>
        <v>44.980000000000004</v>
      </c>
      <c r="D38" s="170"/>
      <c r="E38" s="170"/>
      <c r="F38" s="170">
        <f t="shared" si="1"/>
        <v>0.29735699596313497</v>
      </c>
      <c r="G38" s="170">
        <f t="shared" si="2"/>
        <v>0.30886493167616558</v>
      </c>
    </row>
    <row r="39" spans="1:8">
      <c r="A39" s="172" t="s">
        <v>1496</v>
      </c>
      <c r="B39" s="171">
        <f>B17+B18+B19+B20</f>
        <v>22.15</v>
      </c>
      <c r="C39" s="171">
        <f>C17+C18+C19+C20</f>
        <v>23.34</v>
      </c>
      <c r="D39" s="170"/>
      <c r="E39" s="170"/>
      <c r="F39" s="170">
        <f t="shared" si="1"/>
        <v>0.16871048823215778</v>
      </c>
      <c r="G39" s="170">
        <f t="shared" si="2"/>
        <v>0.16026917530728557</v>
      </c>
    </row>
    <row r="40" spans="1:8">
      <c r="A40" s="16" t="s">
        <v>1497</v>
      </c>
      <c r="B40" s="171">
        <f>B21</f>
        <v>18.75</v>
      </c>
      <c r="C40" s="171">
        <f>C21</f>
        <v>24.49</v>
      </c>
      <c r="D40" s="170"/>
      <c r="E40" s="170"/>
      <c r="F40" s="170">
        <f t="shared" si="1"/>
        <v>0.14281361870667986</v>
      </c>
      <c r="G40" s="170">
        <f t="shared" si="2"/>
        <v>0.16816589988326577</v>
      </c>
    </row>
    <row r="41" spans="1:8">
      <c r="A41" s="173" t="s">
        <v>1498</v>
      </c>
      <c r="B41" s="174">
        <f>B26</f>
        <v>1.59</v>
      </c>
      <c r="C41" s="174">
        <f>C26</f>
        <v>2.0499999999999998</v>
      </c>
      <c r="D41" s="170"/>
      <c r="E41" s="170"/>
      <c r="F41" s="170">
        <f t="shared" si="1"/>
        <v>1.2110594866326452E-2</v>
      </c>
      <c r="G41" s="170">
        <f t="shared" si="2"/>
        <v>1.4076769896312569E-2</v>
      </c>
    </row>
    <row r="42" spans="1:8">
      <c r="A42" s="173" t="s">
        <v>1499</v>
      </c>
      <c r="B42" s="174">
        <f>B27</f>
        <v>7.09</v>
      </c>
      <c r="C42" s="174">
        <f>C27</f>
        <v>6.19</v>
      </c>
      <c r="D42" s="170"/>
      <c r="E42" s="170"/>
      <c r="F42" s="170">
        <f t="shared" si="1"/>
        <v>5.400258968695254E-2</v>
      </c>
      <c r="G42" s="170">
        <f t="shared" si="2"/>
        <v>4.2504978369841372E-2</v>
      </c>
    </row>
    <row r="43" spans="1:8">
      <c r="B43" s="167">
        <f>SUM(B34:B42)</f>
        <v>131.29000000000002</v>
      </c>
      <c r="C43" s="167">
        <f>SUM(C34:C42)</f>
        <v>145.63000000000002</v>
      </c>
      <c r="D43" s="170"/>
      <c r="E43" s="170"/>
      <c r="F43" s="170">
        <f t="shared" si="1"/>
        <v>1</v>
      </c>
      <c r="G43" s="170">
        <f t="shared" si="2"/>
        <v>1</v>
      </c>
    </row>
  </sheetData>
  <mergeCells count="1">
    <mergeCell ref="K20:M20"/>
  </mergeCells>
  <pageMargins left="0.196527777777778" right="0.196527777777778" top="0.39374999999999999" bottom="0.39374999999999999" header="0.118055555555556" footer="0.511811023622047"/>
  <pageSetup paperSize="8" orientation="landscape" horizontalDpi="300" verticalDpi="300" r:id="rId1"/>
  <headerFooter>
    <oddHeader>&amp;L&amp;Z&amp;F  onglet  &amp;A  &amp;D  &amp;T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zoomScale="85" zoomScaleNormal="85" workbookViewId="0">
      <selection activeCell="K26" sqref="K26"/>
    </sheetView>
  </sheetViews>
  <sheetFormatPr baseColWidth="10" defaultColWidth="11.42578125" defaultRowHeight="12.75"/>
  <cols>
    <col min="1" max="1" width="36.28515625" style="175" customWidth="1"/>
    <col min="2" max="5" width="12.42578125" style="175" customWidth="1"/>
    <col min="6" max="6" width="11.42578125" style="175"/>
    <col min="7" max="7" width="49.5703125" style="175" customWidth="1"/>
    <col min="8" max="16384" width="11.42578125" style="175"/>
  </cols>
  <sheetData>
    <row r="1" spans="1:11">
      <c r="A1" s="17" t="s">
        <v>1467</v>
      </c>
      <c r="B1" s="121" t="s">
        <v>1468</v>
      </c>
      <c r="C1" s="156"/>
      <c r="D1" s="156"/>
    </row>
    <row r="2" spans="1:11">
      <c r="A2" s="121" t="s">
        <v>1445</v>
      </c>
      <c r="B2" s="121"/>
      <c r="C2" s="156"/>
      <c r="D2" s="156"/>
    </row>
    <row r="3" spans="1:11">
      <c r="A3" s="157" t="s">
        <v>1469</v>
      </c>
      <c r="B3" s="158"/>
      <c r="C3" s="17"/>
      <c r="D3" s="156"/>
    </row>
    <row r="4" spans="1:11">
      <c r="A4" s="17"/>
      <c r="B4" s="121"/>
      <c r="C4" s="156"/>
      <c r="D4" s="156"/>
    </row>
    <row r="5" spans="1:11" ht="15">
      <c r="A5" s="176" t="s">
        <v>1500</v>
      </c>
      <c r="B5" s="177"/>
      <c r="C5" s="177"/>
      <c r="D5" s="177"/>
      <c r="G5" s="176" t="s">
        <v>1500</v>
      </c>
      <c r="H5" s="177"/>
      <c r="I5" s="177"/>
      <c r="J5" s="177"/>
    </row>
    <row r="6" spans="1:11">
      <c r="A6" s="314" t="s">
        <v>1501</v>
      </c>
      <c r="B6" s="314"/>
      <c r="C6" s="314"/>
      <c r="D6" s="314"/>
      <c r="G6" s="314" t="s">
        <v>1501</v>
      </c>
      <c r="H6" s="314"/>
      <c r="I6" s="314"/>
      <c r="J6" s="314"/>
    </row>
    <row r="7" spans="1:11" ht="15">
      <c r="A7" s="168" t="s">
        <v>109</v>
      </c>
      <c r="B7" s="178" t="s">
        <v>1406</v>
      </c>
      <c r="C7" s="178" t="s">
        <v>1407</v>
      </c>
      <c r="D7" s="178" t="s">
        <v>1502</v>
      </c>
      <c r="E7" s="178" t="s">
        <v>102</v>
      </c>
      <c r="G7" s="168" t="s">
        <v>109</v>
      </c>
      <c r="H7" s="178" t="s">
        <v>1406</v>
      </c>
      <c r="I7" s="178" t="s">
        <v>1407</v>
      </c>
      <c r="J7" s="178" t="s">
        <v>1502</v>
      </c>
      <c r="K7" s="178" t="s">
        <v>102</v>
      </c>
    </row>
    <row r="8" spans="1:11" ht="14.25">
      <c r="A8" s="179" t="s">
        <v>1503</v>
      </c>
      <c r="B8" s="37">
        <v>91.27</v>
      </c>
      <c r="C8" s="37">
        <v>97.72</v>
      </c>
      <c r="D8" s="37">
        <v>99.17</v>
      </c>
      <c r="E8" s="37">
        <v>104.5</v>
      </c>
      <c r="G8" s="179" t="s">
        <v>1503</v>
      </c>
      <c r="H8" s="180">
        <v>91.27</v>
      </c>
      <c r="I8" s="180">
        <v>97.72</v>
      </c>
      <c r="J8" s="180">
        <v>99.17</v>
      </c>
      <c r="K8" s="180">
        <v>104.5</v>
      </c>
    </row>
    <row r="9" spans="1:11">
      <c r="A9" s="181" t="s">
        <v>1504</v>
      </c>
      <c r="B9" s="182"/>
      <c r="C9" s="182"/>
      <c r="D9" s="183"/>
      <c r="E9" s="183"/>
      <c r="G9" s="184" t="s">
        <v>1505</v>
      </c>
      <c r="H9" s="185">
        <v>94.130081300813004</v>
      </c>
      <c r="I9" s="185">
        <v>109.50413223140499</v>
      </c>
      <c r="J9" s="185">
        <v>86.395161290322605</v>
      </c>
      <c r="K9" s="295">
        <v>130.66129032258064</v>
      </c>
    </row>
    <row r="10" spans="1:11">
      <c r="A10" s="181" t="s">
        <v>1506</v>
      </c>
      <c r="B10" s="182"/>
      <c r="C10" s="182"/>
      <c r="D10" s="182"/>
      <c r="E10" s="182"/>
      <c r="G10" s="213" t="s">
        <v>1507</v>
      </c>
      <c r="H10" s="187">
        <v>1.3042620795442099</v>
      </c>
      <c r="I10" s="187">
        <v>1.3500818665575101</v>
      </c>
      <c r="J10" s="187">
        <v>1.25239487748311</v>
      </c>
      <c r="K10" s="296">
        <v>1.33</v>
      </c>
    </row>
    <row r="11" spans="1:11">
      <c r="A11" s="181" t="s">
        <v>1508</v>
      </c>
      <c r="B11" s="182"/>
      <c r="C11" s="182"/>
      <c r="D11" s="182"/>
      <c r="E11" s="182"/>
      <c r="G11" s="188" t="s">
        <v>1466</v>
      </c>
      <c r="H11" s="185">
        <v>38.6666666666667</v>
      </c>
      <c r="I11" s="185">
        <v>47.260869565217398</v>
      </c>
      <c r="J11" s="185">
        <v>32.1666666666667</v>
      </c>
      <c r="K11" s="295">
        <v>66.871794871794876</v>
      </c>
    </row>
    <row r="12" spans="1:11">
      <c r="A12" s="181" t="s">
        <v>1509</v>
      </c>
      <c r="B12" s="182"/>
      <c r="C12" s="182"/>
      <c r="D12" s="182"/>
      <c r="E12" s="182"/>
      <c r="G12" s="188" t="s">
        <v>1510</v>
      </c>
      <c r="H12" s="190">
        <v>30.3987534527941</v>
      </c>
      <c r="I12" s="190">
        <v>33.597082277307301</v>
      </c>
      <c r="J12" s="190">
        <v>25.771312109073001</v>
      </c>
      <c r="K12" s="298">
        <v>40.553568651842632</v>
      </c>
    </row>
    <row r="13" spans="1:11" ht="14.25">
      <c r="A13" s="181" t="s">
        <v>1511</v>
      </c>
      <c r="B13" s="191"/>
      <c r="C13" s="191"/>
      <c r="D13" s="191"/>
      <c r="E13" s="191"/>
      <c r="G13" s="181" t="s">
        <v>1722</v>
      </c>
      <c r="H13" s="287">
        <v>19.07</v>
      </c>
      <c r="I13" s="287">
        <v>25.49</v>
      </c>
      <c r="J13" s="287">
        <v>14.92</v>
      </c>
      <c r="K13" s="299">
        <v>44.78</v>
      </c>
    </row>
    <row r="14" spans="1:11" ht="14.25">
      <c r="A14" s="181" t="s">
        <v>1512</v>
      </c>
      <c r="B14" s="182"/>
      <c r="C14" s="183"/>
      <c r="D14" s="182"/>
      <c r="E14" s="182"/>
      <c r="G14" s="179" t="s">
        <v>1513</v>
      </c>
      <c r="H14" s="288">
        <v>72.14</v>
      </c>
      <c r="I14" s="288">
        <v>76.98</v>
      </c>
      <c r="J14" s="288">
        <v>104.36</v>
      </c>
      <c r="K14" s="297">
        <v>79.36</v>
      </c>
    </row>
    <row r="15" spans="1:11" ht="14.25">
      <c r="A15" s="192" t="s">
        <v>1514</v>
      </c>
      <c r="B15" s="193"/>
      <c r="C15" s="193"/>
      <c r="D15" s="193"/>
      <c r="E15" s="193"/>
      <c r="G15" s="192" t="s">
        <v>1515</v>
      </c>
      <c r="H15" s="287">
        <v>43.13</v>
      </c>
      <c r="I15" s="287">
        <v>48</v>
      </c>
      <c r="J15" s="287">
        <v>51.56</v>
      </c>
      <c r="K15" s="297">
        <v>49.85</v>
      </c>
    </row>
    <row r="16" spans="1:11" ht="14.25">
      <c r="A16" s="184" t="s">
        <v>1505</v>
      </c>
      <c r="B16" s="185">
        <v>94.130081300813004</v>
      </c>
      <c r="C16" s="185">
        <v>109.50413223140499</v>
      </c>
      <c r="D16" s="185">
        <v>86.395161290322605</v>
      </c>
      <c r="E16" s="295">
        <v>130.66129032258064</v>
      </c>
      <c r="G16" s="181" t="s">
        <v>1516</v>
      </c>
      <c r="H16" s="288">
        <v>1.23</v>
      </c>
      <c r="I16" s="288">
        <v>1.21</v>
      </c>
      <c r="J16" s="288">
        <v>1.24</v>
      </c>
      <c r="K16" s="300">
        <v>1.28</v>
      </c>
    </row>
    <row r="17" spans="1:11" ht="14.25">
      <c r="A17" s="188" t="s">
        <v>1517</v>
      </c>
      <c r="B17" s="190"/>
      <c r="C17" s="190"/>
      <c r="D17" s="194"/>
      <c r="E17" s="194"/>
      <c r="G17" s="192" t="s">
        <v>1518</v>
      </c>
      <c r="H17" s="287">
        <v>1.1100000000000001</v>
      </c>
      <c r="I17" s="287">
        <v>1.1499999999999999</v>
      </c>
      <c r="J17" s="287">
        <v>1.1399999999999999</v>
      </c>
      <c r="K17" s="299">
        <v>1.17</v>
      </c>
    </row>
    <row r="18" spans="1:11">
      <c r="A18" s="213" t="s">
        <v>1507</v>
      </c>
      <c r="B18" s="213">
        <v>1.3042620795442099</v>
      </c>
      <c r="C18" s="213">
        <v>1.3500818665575101</v>
      </c>
      <c r="D18" s="187">
        <v>1.25239487748311</v>
      </c>
      <c r="E18" s="296">
        <v>1.33</v>
      </c>
      <c r="G18" s="195" t="s">
        <v>1648</v>
      </c>
      <c r="H18" s="156"/>
      <c r="I18" s="156"/>
      <c r="J18" s="156"/>
      <c r="K18" s="156"/>
    </row>
    <row r="19" spans="1:11">
      <c r="A19" s="188" t="s">
        <v>1466</v>
      </c>
      <c r="B19" s="189">
        <v>38.6666666666667</v>
      </c>
      <c r="C19" s="189">
        <v>47.260869565217398</v>
      </c>
      <c r="D19" s="189">
        <v>32.1666666666667</v>
      </c>
      <c r="E19" s="295">
        <v>66.871794871794876</v>
      </c>
      <c r="G19" s="281" t="s">
        <v>1719</v>
      </c>
    </row>
    <row r="20" spans="1:11">
      <c r="A20" s="188" t="s">
        <v>1510</v>
      </c>
      <c r="B20" s="190">
        <v>30.3987534527941</v>
      </c>
      <c r="C20" s="190">
        <v>33.597082277307301</v>
      </c>
      <c r="D20" s="190">
        <v>25.771312109073001</v>
      </c>
      <c r="E20" s="298">
        <v>40.553568651842632</v>
      </c>
    </row>
    <row r="21" spans="1:11" ht="14.25">
      <c r="A21" s="181" t="s">
        <v>1461</v>
      </c>
      <c r="B21" s="37">
        <v>19.07</v>
      </c>
      <c r="C21" s="37">
        <v>25.49</v>
      </c>
      <c r="D21" s="37">
        <v>14.92</v>
      </c>
      <c r="E21" s="299">
        <v>44.78</v>
      </c>
      <c r="G21" s="286"/>
    </row>
    <row r="22" spans="1:11" ht="14.25">
      <c r="A22" s="179" t="s">
        <v>1513</v>
      </c>
      <c r="B22" s="37">
        <v>72.14</v>
      </c>
      <c r="C22" s="37">
        <v>76.98</v>
      </c>
      <c r="D22" s="37">
        <v>104.36</v>
      </c>
      <c r="E22" s="297">
        <v>79.36</v>
      </c>
    </row>
    <row r="23" spans="1:11" ht="14.25">
      <c r="A23" s="192" t="s">
        <v>1515</v>
      </c>
      <c r="B23" s="37">
        <v>43.13</v>
      </c>
      <c r="C23" s="37">
        <v>48</v>
      </c>
      <c r="D23" s="37">
        <v>51.56</v>
      </c>
      <c r="E23" s="297">
        <v>49.85</v>
      </c>
    </row>
    <row r="24" spans="1:11" ht="14.25">
      <c r="A24" s="181" t="s">
        <v>1516</v>
      </c>
      <c r="B24" s="37">
        <v>1.23</v>
      </c>
      <c r="C24" s="37">
        <v>1.21</v>
      </c>
      <c r="D24" s="37">
        <v>1.24</v>
      </c>
      <c r="E24" s="297">
        <v>1.28</v>
      </c>
    </row>
    <row r="25" spans="1:11" ht="14.25">
      <c r="A25" s="192" t="s">
        <v>1518</v>
      </c>
      <c r="B25" s="37">
        <v>1.1100000000000001</v>
      </c>
      <c r="C25" s="37">
        <v>1.1499999999999999</v>
      </c>
      <c r="D25" s="37">
        <v>1.1399999999999999</v>
      </c>
      <c r="E25" s="297">
        <v>1.17</v>
      </c>
    </row>
    <row r="26" spans="1:11">
      <c r="A26" s="195" t="s">
        <v>1490</v>
      </c>
      <c r="B26" s="156"/>
      <c r="C26" s="156"/>
      <c r="D26" s="156"/>
      <c r="E26" s="156"/>
    </row>
    <row r="27" spans="1:11">
      <c r="A27" s="156"/>
      <c r="B27" s="156"/>
      <c r="C27" s="156"/>
      <c r="D27" s="156"/>
      <c r="E27" s="156"/>
    </row>
    <row r="29" spans="1:11" ht="15">
      <c r="B29" s="178" t="s">
        <v>1406</v>
      </c>
      <c r="C29" s="178" t="s">
        <v>1407</v>
      </c>
      <c r="D29" s="178" t="s">
        <v>1502</v>
      </c>
      <c r="E29" s="178" t="s">
        <v>102</v>
      </c>
    </row>
    <row r="30" spans="1:11" ht="14.25">
      <c r="A30" s="175" t="s">
        <v>1454</v>
      </c>
      <c r="B30" s="37">
        <v>42.92</v>
      </c>
      <c r="C30" s="37">
        <v>54.35</v>
      </c>
      <c r="D30" s="37">
        <v>36.67</v>
      </c>
      <c r="E30" s="297">
        <v>78.239999999999995</v>
      </c>
    </row>
    <row r="31" spans="1:11" ht="14.25">
      <c r="A31" s="175" t="s">
        <v>1448</v>
      </c>
      <c r="B31" s="37">
        <v>1.1100000000000001</v>
      </c>
      <c r="C31" s="37">
        <v>1.1499999999999999</v>
      </c>
      <c r="D31" s="37">
        <v>1.1399999999999999</v>
      </c>
      <c r="E31" s="297">
        <v>1.17</v>
      </c>
    </row>
    <row r="32" spans="1:11">
      <c r="A32" s="189" t="s">
        <v>1519</v>
      </c>
      <c r="B32" s="189">
        <f>B30/B31</f>
        <v>38.666666666666664</v>
      </c>
      <c r="C32" s="189">
        <f>C30/C31</f>
        <v>47.260869565217398</v>
      </c>
      <c r="D32" s="189">
        <f>D30/D31</f>
        <v>32.166666666666671</v>
      </c>
      <c r="E32" s="302">
        <f>E30/E31</f>
        <v>66.871794871794876</v>
      </c>
    </row>
    <row r="33" spans="1:5" ht="14.25">
      <c r="A33" s="175" t="s">
        <v>1461</v>
      </c>
      <c r="B33" s="37">
        <v>19.07</v>
      </c>
      <c r="C33" s="37">
        <v>25.49</v>
      </c>
      <c r="D33" s="37">
        <v>14.92</v>
      </c>
      <c r="E33" s="303">
        <v>44.78</v>
      </c>
    </row>
    <row r="35" spans="1:5" ht="14.25">
      <c r="A35" s="175" t="s">
        <v>1520</v>
      </c>
      <c r="B35" s="37">
        <v>140.13999999999999</v>
      </c>
      <c r="C35" s="37">
        <v>161.28</v>
      </c>
      <c r="D35" s="37">
        <v>141.27000000000001</v>
      </c>
      <c r="E35" s="297">
        <v>191.97</v>
      </c>
    </row>
    <row r="36" spans="1:5">
      <c r="A36" s="175" t="s">
        <v>1521</v>
      </c>
    </row>
    <row r="37" spans="1:5">
      <c r="A37" s="175" t="s">
        <v>1522</v>
      </c>
    </row>
    <row r="38" spans="1:5">
      <c r="A38" s="175" t="s">
        <v>1523</v>
      </c>
    </row>
    <row r="39" spans="1:5">
      <c r="A39" s="175" t="s">
        <v>1524</v>
      </c>
    </row>
    <row r="40" spans="1:5">
      <c r="A40" s="196" t="s">
        <v>1517</v>
      </c>
      <c r="B40" s="197">
        <f>(B36+B37+B38+B39)/B35*100</f>
        <v>0</v>
      </c>
      <c r="C40" s="197">
        <f>(C36+C37+C38+C39)/C35*100</f>
        <v>0</v>
      </c>
      <c r="D40" s="197">
        <f>(D36+D37+D38+D39)/D35*100</f>
        <v>0</v>
      </c>
      <c r="E40" s="197">
        <f>(E36+E37+E38+E39)/E35*100</f>
        <v>0</v>
      </c>
    </row>
    <row r="42" spans="1:5" ht="14.25">
      <c r="A42" s="175" t="s">
        <v>1449</v>
      </c>
      <c r="B42" s="37">
        <v>141.19</v>
      </c>
      <c r="C42" s="37">
        <v>161.77000000000001</v>
      </c>
      <c r="D42" s="37">
        <v>142.29</v>
      </c>
      <c r="E42" s="297">
        <v>192.93</v>
      </c>
    </row>
    <row r="43" spans="1:5">
      <c r="A43" s="189" t="s">
        <v>1510</v>
      </c>
      <c r="B43" s="189">
        <f>B30/B42*100</f>
        <v>30.398753452794107</v>
      </c>
      <c r="C43" s="189">
        <f>C30/C42*100</f>
        <v>33.597082277307287</v>
      </c>
      <c r="D43" s="189">
        <f>D30/D42*100</f>
        <v>25.771312109073026</v>
      </c>
      <c r="E43" s="189">
        <f>E30/E42*100</f>
        <v>40.553568651842632</v>
      </c>
    </row>
    <row r="45" spans="1:5" ht="14.25">
      <c r="A45" s="175" t="s">
        <v>1503</v>
      </c>
      <c r="B45" s="37">
        <v>91.27</v>
      </c>
      <c r="C45" s="37">
        <v>97.72</v>
      </c>
      <c r="D45" s="37">
        <v>99.17</v>
      </c>
      <c r="E45" s="297">
        <v>104.5</v>
      </c>
    </row>
    <row r="46" spans="1:5" ht="14.25">
      <c r="A46" s="198" t="s">
        <v>1456</v>
      </c>
      <c r="B46" s="37">
        <v>44.85</v>
      </c>
      <c r="C46" s="37">
        <v>49.76</v>
      </c>
      <c r="D46" s="37">
        <v>42.67</v>
      </c>
      <c r="E46" s="297">
        <v>44.58</v>
      </c>
    </row>
    <row r="47" spans="1:5" ht="14.25">
      <c r="A47" s="198" t="s">
        <v>1457</v>
      </c>
      <c r="B47" s="37">
        <v>72.209999999999994</v>
      </c>
      <c r="C47" s="37">
        <v>80.209999999999994</v>
      </c>
      <c r="D47" s="37">
        <v>79.94</v>
      </c>
      <c r="E47" s="297">
        <v>92.81</v>
      </c>
    </row>
    <row r="48" spans="1:5" ht="14.25">
      <c r="A48" s="33" t="s">
        <v>1458</v>
      </c>
      <c r="B48" s="37">
        <v>1.98</v>
      </c>
      <c r="C48" s="37">
        <v>1.96</v>
      </c>
      <c r="D48" s="37">
        <v>1.59</v>
      </c>
      <c r="E48" s="297">
        <v>2.0499999999999998</v>
      </c>
    </row>
    <row r="49" spans="1:5">
      <c r="A49" s="198"/>
      <c r="B49" s="199"/>
      <c r="C49" s="199"/>
      <c r="D49" s="199"/>
      <c r="E49" s="199"/>
    </row>
    <row r="50" spans="1:5">
      <c r="A50" s="200" t="s">
        <v>1525</v>
      </c>
      <c r="B50" s="201">
        <f>SUM(B46:B49)</f>
        <v>119.04</v>
      </c>
      <c r="C50" s="201">
        <f>SUM(C46:C49)</f>
        <v>131.93</v>
      </c>
      <c r="D50" s="201">
        <f>SUM(D46:D49)</f>
        <v>124.2</v>
      </c>
      <c r="E50" s="302">
        <f>SUM(E46:E49)</f>
        <v>139.44</v>
      </c>
    </row>
    <row r="51" spans="1:5">
      <c r="A51" s="200" t="s">
        <v>1526</v>
      </c>
      <c r="B51" s="201">
        <f>B50/B45</f>
        <v>1.3042620795442097</v>
      </c>
      <c r="C51" s="201">
        <f>C50/C45</f>
        <v>1.3500818665575114</v>
      </c>
      <c r="D51" s="201">
        <f>D50/D45</f>
        <v>1.2523948774831097</v>
      </c>
      <c r="E51" s="302">
        <f>E50/E45</f>
        <v>1.334354066985646</v>
      </c>
    </row>
    <row r="53" spans="1:5" ht="14.25">
      <c r="A53" s="175" t="s">
        <v>1452</v>
      </c>
      <c r="B53" s="37">
        <v>115.78</v>
      </c>
      <c r="C53" s="37">
        <v>132.5</v>
      </c>
      <c r="D53" s="37">
        <v>107.13</v>
      </c>
      <c r="E53" s="297">
        <v>162.02000000000001</v>
      </c>
    </row>
    <row r="54" spans="1:5" ht="14.25">
      <c r="A54" s="175" t="s">
        <v>1516</v>
      </c>
      <c r="B54" s="37">
        <v>1.23</v>
      </c>
      <c r="C54" s="37">
        <v>1.21</v>
      </c>
      <c r="D54" s="37">
        <v>1.24</v>
      </c>
      <c r="E54" s="297">
        <v>1.28</v>
      </c>
    </row>
    <row r="55" spans="1:5">
      <c r="A55" s="202" t="s">
        <v>1505</v>
      </c>
      <c r="B55" s="189">
        <f>B53/B54</f>
        <v>94.130081300813004</v>
      </c>
      <c r="C55" s="189">
        <f>C53/C54</f>
        <v>109.50413223140497</v>
      </c>
      <c r="D55" s="189">
        <f>D53/D54</f>
        <v>86.395161290322577</v>
      </c>
      <c r="E55" s="301">
        <f>E53/E54</f>
        <v>126.578125</v>
      </c>
    </row>
  </sheetData>
  <mergeCells count="2">
    <mergeCell ref="A6:D6"/>
    <mergeCell ref="G6:J6"/>
  </mergeCells>
  <pageMargins left="0.196527777777778" right="0.196527777777778" top="0.39374999999999999" bottom="0.39374999999999999" header="0.118055555555556" footer="0.511811023622047"/>
  <pageSetup paperSize="8" scale="92" orientation="landscape" horizontalDpi="300" verticalDpi="300" r:id="rId1"/>
  <headerFooter>
    <oddHeader>&amp;L&amp;Z&amp;F  onglet  &amp;A  &amp;D  &amp;T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opLeftCell="A9" zoomScale="85" zoomScaleNormal="85" workbookViewId="0">
      <selection activeCell="E53" sqref="E53"/>
    </sheetView>
  </sheetViews>
  <sheetFormatPr baseColWidth="10" defaultColWidth="11.42578125" defaultRowHeight="12.75"/>
  <cols>
    <col min="1" max="1" width="36.28515625" style="175" customWidth="1"/>
    <col min="2" max="5" width="12.42578125" style="175" customWidth="1"/>
    <col min="6" max="6" width="11.42578125" style="175"/>
    <col min="7" max="7" width="49.5703125" style="175" customWidth="1"/>
    <col min="8" max="16384" width="11.42578125" style="175"/>
  </cols>
  <sheetData>
    <row r="1" spans="1:11">
      <c r="A1" s="17" t="s">
        <v>1467</v>
      </c>
      <c r="B1" s="39" t="s">
        <v>1468</v>
      </c>
      <c r="C1" s="156"/>
      <c r="D1" s="156"/>
    </row>
    <row r="2" spans="1:11">
      <c r="A2" s="39" t="s">
        <v>1445</v>
      </c>
      <c r="B2" s="39"/>
      <c r="C2" s="156"/>
      <c r="D2" s="156"/>
    </row>
    <row r="3" spans="1:11">
      <c r="A3" s="157" t="s">
        <v>1469</v>
      </c>
      <c r="B3" s="158"/>
      <c r="C3" s="17"/>
      <c r="D3" s="156"/>
    </row>
    <row r="4" spans="1:11">
      <c r="A4" s="17"/>
      <c r="B4" s="39"/>
      <c r="C4" s="156"/>
      <c r="D4" s="156"/>
    </row>
    <row r="5" spans="1:11" ht="15">
      <c r="A5" s="176" t="s">
        <v>1500</v>
      </c>
      <c r="B5" s="177"/>
      <c r="C5" s="177"/>
      <c r="D5" s="177"/>
      <c r="G5" s="176" t="s">
        <v>1500</v>
      </c>
      <c r="H5" s="177"/>
      <c r="I5" s="177"/>
      <c r="J5" s="177"/>
    </row>
    <row r="6" spans="1:11">
      <c r="A6" s="314" t="s">
        <v>1501</v>
      </c>
      <c r="B6" s="314"/>
      <c r="C6" s="314"/>
      <c r="D6" s="314"/>
      <c r="G6" s="314" t="s">
        <v>1501</v>
      </c>
      <c r="H6" s="314"/>
      <c r="I6" s="314"/>
      <c r="J6" s="314"/>
    </row>
    <row r="7" spans="1:11" ht="15">
      <c r="A7" s="168" t="s">
        <v>109</v>
      </c>
      <c r="B7" s="178" t="s">
        <v>1406</v>
      </c>
      <c r="C7" s="178" t="s">
        <v>1407</v>
      </c>
      <c r="D7" s="178" t="s">
        <v>1502</v>
      </c>
      <c r="E7" s="178" t="s">
        <v>102</v>
      </c>
      <c r="G7" s="168" t="s">
        <v>109</v>
      </c>
      <c r="H7" s="178" t="s">
        <v>1406</v>
      </c>
      <c r="I7" s="178" t="s">
        <v>1407</v>
      </c>
      <c r="J7" s="178" t="s">
        <v>1502</v>
      </c>
      <c r="K7" s="178" t="s">
        <v>102</v>
      </c>
    </row>
    <row r="8" spans="1:11" ht="14.25">
      <c r="A8" s="179" t="s">
        <v>1503</v>
      </c>
      <c r="B8" s="37">
        <v>91.27</v>
      </c>
      <c r="C8" s="37">
        <v>97.72</v>
      </c>
      <c r="D8" s="37">
        <v>99.17</v>
      </c>
      <c r="E8" s="37">
        <v>104.5</v>
      </c>
      <c r="G8" s="179" t="s">
        <v>1503</v>
      </c>
      <c r="H8" s="180">
        <v>91.27</v>
      </c>
      <c r="I8" s="180">
        <v>97.72</v>
      </c>
      <c r="J8" s="180">
        <v>99.17</v>
      </c>
      <c r="K8" s="180">
        <v>104.5</v>
      </c>
    </row>
    <row r="9" spans="1:11">
      <c r="A9" s="181" t="s">
        <v>1504</v>
      </c>
      <c r="B9" s="182"/>
      <c r="C9" s="182"/>
      <c r="D9" s="183"/>
      <c r="E9" s="183"/>
      <c r="G9" s="184" t="s">
        <v>1505</v>
      </c>
      <c r="H9" s="185">
        <v>94.130081300813004</v>
      </c>
      <c r="I9" s="185">
        <v>109.50413223140499</v>
      </c>
      <c r="J9" s="185">
        <v>86.395161290322605</v>
      </c>
      <c r="K9" s="185">
        <v>86.395161290322605</v>
      </c>
    </row>
    <row r="10" spans="1:11">
      <c r="A10" s="181" t="s">
        <v>1506</v>
      </c>
      <c r="B10" s="182"/>
      <c r="C10" s="182"/>
      <c r="D10" s="182"/>
      <c r="E10" s="182"/>
      <c r="G10" s="186" t="s">
        <v>1507</v>
      </c>
      <c r="H10" s="187">
        <v>1.3042620795442099</v>
      </c>
      <c r="I10" s="187">
        <v>1.3500818665575101</v>
      </c>
      <c r="J10" s="187">
        <v>1.25239487748311</v>
      </c>
      <c r="K10" s="187">
        <v>1.25239487748311</v>
      </c>
    </row>
    <row r="11" spans="1:11">
      <c r="A11" s="181" t="s">
        <v>1508</v>
      </c>
      <c r="B11" s="182"/>
      <c r="C11" s="182"/>
      <c r="D11" s="182"/>
      <c r="E11" s="182"/>
      <c r="G11" s="188" t="s">
        <v>1466</v>
      </c>
      <c r="H11" s="185">
        <v>38.6666666666667</v>
      </c>
      <c r="I11" s="185">
        <v>47.260869565217398</v>
      </c>
      <c r="J11" s="185">
        <v>32.1666666666667</v>
      </c>
      <c r="K11" s="185">
        <v>32.1666666666667</v>
      </c>
    </row>
    <row r="12" spans="1:11">
      <c r="A12" s="181" t="s">
        <v>1509</v>
      </c>
      <c r="B12" s="182"/>
      <c r="C12" s="182"/>
      <c r="D12" s="182"/>
      <c r="E12" s="182"/>
      <c r="G12" s="188" t="s">
        <v>1510</v>
      </c>
      <c r="H12" s="190">
        <v>30.3987534527941</v>
      </c>
      <c r="I12" s="190">
        <v>33.597082277307301</v>
      </c>
      <c r="J12" s="190">
        <v>25.771312109073001</v>
      </c>
      <c r="K12" s="190">
        <v>25.771312109073001</v>
      </c>
    </row>
    <row r="13" spans="1:11" ht="14.25">
      <c r="A13" s="181" t="s">
        <v>1511</v>
      </c>
      <c r="B13" s="191"/>
      <c r="C13" s="191"/>
      <c r="D13" s="191"/>
      <c r="E13" s="191"/>
      <c r="G13" s="181" t="s">
        <v>1722</v>
      </c>
      <c r="H13" s="287">
        <v>19.07</v>
      </c>
      <c r="I13" s="287">
        <v>25.49</v>
      </c>
      <c r="J13" s="287">
        <v>14.92</v>
      </c>
      <c r="K13" s="287">
        <v>14.92</v>
      </c>
    </row>
    <row r="14" spans="1:11" ht="14.25">
      <c r="A14" s="181" t="s">
        <v>1512</v>
      </c>
      <c r="B14" s="182"/>
      <c r="C14" s="183"/>
      <c r="D14" s="182"/>
      <c r="E14" s="182"/>
      <c r="G14" s="179" t="s">
        <v>1513</v>
      </c>
      <c r="H14" s="288">
        <v>72.14</v>
      </c>
      <c r="I14" s="288">
        <v>76.98</v>
      </c>
      <c r="J14" s="288">
        <v>104.36</v>
      </c>
      <c r="K14" s="288">
        <v>104.36</v>
      </c>
    </row>
    <row r="15" spans="1:11" ht="14.25">
      <c r="A15" s="192" t="s">
        <v>1514</v>
      </c>
      <c r="B15" s="193"/>
      <c r="C15" s="193"/>
      <c r="D15" s="193"/>
      <c r="E15" s="193"/>
      <c r="G15" s="192" t="s">
        <v>1515</v>
      </c>
      <c r="H15" s="287">
        <v>43.13</v>
      </c>
      <c r="I15" s="287">
        <v>48</v>
      </c>
      <c r="J15" s="287">
        <v>51.56</v>
      </c>
      <c r="K15" s="287">
        <v>51.56</v>
      </c>
    </row>
    <row r="16" spans="1:11" ht="14.25">
      <c r="A16" s="184" t="s">
        <v>1505</v>
      </c>
      <c r="B16" s="185">
        <v>94.130081300813004</v>
      </c>
      <c r="C16" s="185">
        <v>109.50413223140499</v>
      </c>
      <c r="D16" s="185">
        <v>86.395161290322605</v>
      </c>
      <c r="E16" s="185">
        <v>86.395161290322605</v>
      </c>
      <c r="G16" s="181" t="s">
        <v>1516</v>
      </c>
      <c r="H16" s="288">
        <v>1.23</v>
      </c>
      <c r="I16" s="288">
        <v>1.21</v>
      </c>
      <c r="J16" s="288">
        <v>1.24</v>
      </c>
      <c r="K16" s="288">
        <v>1.24</v>
      </c>
    </row>
    <row r="17" spans="1:11" ht="14.25">
      <c r="A17" s="188" t="s">
        <v>1517</v>
      </c>
      <c r="B17" s="190"/>
      <c r="C17" s="190"/>
      <c r="D17" s="194"/>
      <c r="E17" s="194"/>
      <c r="G17" s="192" t="s">
        <v>1518</v>
      </c>
      <c r="H17" s="287">
        <v>1.1100000000000001</v>
      </c>
      <c r="I17" s="287">
        <v>1.1499999999999999</v>
      </c>
      <c r="J17" s="287">
        <v>1.1399999999999999</v>
      </c>
      <c r="K17" s="287">
        <v>1.1399999999999999</v>
      </c>
    </row>
    <row r="18" spans="1:11">
      <c r="A18" s="186" t="s">
        <v>1507</v>
      </c>
      <c r="B18" s="186">
        <v>1.3042620795442099</v>
      </c>
      <c r="C18" s="186">
        <v>1.3500818665575101</v>
      </c>
      <c r="D18" s="187">
        <v>1.25239487748311</v>
      </c>
      <c r="E18" s="187">
        <v>1.25239487748311</v>
      </c>
      <c r="G18" s="195" t="s">
        <v>1648</v>
      </c>
      <c r="H18" s="156"/>
      <c r="I18" s="156"/>
      <c r="J18" s="156"/>
      <c r="K18" s="156"/>
    </row>
    <row r="19" spans="1:11">
      <c r="A19" s="188" t="s">
        <v>1466</v>
      </c>
      <c r="B19" s="189">
        <v>38.6666666666667</v>
      </c>
      <c r="C19" s="189">
        <v>47.260869565217398</v>
      </c>
      <c r="D19" s="189">
        <v>32.1666666666667</v>
      </c>
      <c r="E19" s="189">
        <v>32.1666666666667</v>
      </c>
      <c r="G19" s="281" t="s">
        <v>1719</v>
      </c>
    </row>
    <row r="20" spans="1:11">
      <c r="A20" s="188" t="s">
        <v>1510</v>
      </c>
      <c r="B20" s="190">
        <v>30.3987534527941</v>
      </c>
      <c r="C20" s="190">
        <v>33.597082277307301</v>
      </c>
      <c r="D20" s="190">
        <v>25.771312109073001</v>
      </c>
      <c r="E20" s="190">
        <v>25.771312109073001</v>
      </c>
      <c r="H20" s="289"/>
      <c r="I20" s="290"/>
      <c r="J20" s="290"/>
      <c r="K20" s="290"/>
    </row>
    <row r="21" spans="1:11" ht="14.25">
      <c r="A21" s="181" t="s">
        <v>1461</v>
      </c>
      <c r="B21" s="37">
        <v>19.07</v>
      </c>
      <c r="C21" s="37">
        <v>25.49</v>
      </c>
      <c r="D21" s="37">
        <v>14.92</v>
      </c>
      <c r="E21" s="37">
        <v>14.92</v>
      </c>
      <c r="G21" s="286"/>
    </row>
    <row r="22" spans="1:11" ht="14.25">
      <c r="A22" s="179" t="s">
        <v>1513</v>
      </c>
      <c r="B22" s="37">
        <v>72.14</v>
      </c>
      <c r="C22" s="37">
        <v>76.98</v>
      </c>
      <c r="D22" s="37">
        <v>104.36</v>
      </c>
      <c r="E22" s="37">
        <v>104.36</v>
      </c>
    </row>
    <row r="23" spans="1:11" ht="14.25">
      <c r="A23" s="192" t="s">
        <v>1515</v>
      </c>
      <c r="B23" s="37">
        <v>43.13</v>
      </c>
      <c r="C23" s="37">
        <v>48</v>
      </c>
      <c r="D23" s="37">
        <v>51.56</v>
      </c>
      <c r="E23" s="37">
        <v>51.56</v>
      </c>
    </row>
    <row r="24" spans="1:11" ht="14.25">
      <c r="A24" s="181" t="s">
        <v>1516</v>
      </c>
      <c r="B24" s="37">
        <v>1.23</v>
      </c>
      <c r="C24" s="37">
        <v>1.21</v>
      </c>
      <c r="D24" s="37">
        <v>1.24</v>
      </c>
      <c r="E24" s="37">
        <v>1.24</v>
      </c>
    </row>
    <row r="25" spans="1:11" ht="14.25">
      <c r="A25" s="192" t="s">
        <v>1518</v>
      </c>
      <c r="B25" s="37">
        <v>1.1100000000000001</v>
      </c>
      <c r="C25" s="37">
        <v>1.1499999999999999</v>
      </c>
      <c r="D25" s="37">
        <v>1.1399999999999999</v>
      </c>
      <c r="E25" s="37">
        <v>1.1399999999999999</v>
      </c>
    </row>
    <row r="26" spans="1:11">
      <c r="A26" s="195" t="s">
        <v>1490</v>
      </c>
      <c r="B26" s="156"/>
      <c r="C26" s="156"/>
      <c r="D26" s="156"/>
      <c r="E26" s="156"/>
    </row>
    <row r="27" spans="1:11">
      <c r="A27" s="156"/>
      <c r="B27" s="156"/>
      <c r="C27" s="156"/>
      <c r="D27" s="156"/>
      <c r="E27" s="156"/>
    </row>
    <row r="29" spans="1:11" ht="15">
      <c r="B29" s="178" t="s">
        <v>1406</v>
      </c>
      <c r="C29" s="178" t="s">
        <v>1407</v>
      </c>
      <c r="D29" s="178" t="s">
        <v>1502</v>
      </c>
      <c r="E29" s="178" t="s">
        <v>102</v>
      </c>
    </row>
    <row r="30" spans="1:11" ht="14.25">
      <c r="A30" s="175" t="s">
        <v>1454</v>
      </c>
      <c r="B30" s="37">
        <v>42.92</v>
      </c>
      <c r="C30" s="37">
        <v>54.35</v>
      </c>
      <c r="D30" s="37">
        <v>36.67</v>
      </c>
      <c r="E30" s="37">
        <v>36.67</v>
      </c>
    </row>
    <row r="31" spans="1:11" ht="14.25">
      <c r="A31" s="175" t="s">
        <v>1448</v>
      </c>
      <c r="B31" s="37">
        <v>1.1100000000000001</v>
      </c>
      <c r="C31" s="37">
        <v>1.1499999999999999</v>
      </c>
      <c r="D31" s="37">
        <v>1.1399999999999999</v>
      </c>
      <c r="E31" s="37">
        <v>1.1399999999999999</v>
      </c>
    </row>
    <row r="32" spans="1:11">
      <c r="A32" s="189" t="s">
        <v>1519</v>
      </c>
      <c r="B32" s="189">
        <f>B30/B31</f>
        <v>38.666666666666664</v>
      </c>
      <c r="C32" s="189">
        <f>C30/C31</f>
        <v>47.260869565217398</v>
      </c>
      <c r="D32" s="189">
        <f>D30/D31</f>
        <v>32.166666666666671</v>
      </c>
      <c r="E32" s="189">
        <f>E30/E31</f>
        <v>32.166666666666671</v>
      </c>
    </row>
    <row r="33" spans="1:5" ht="14.25">
      <c r="A33" s="175" t="s">
        <v>1461</v>
      </c>
      <c r="B33" s="37">
        <v>19.07</v>
      </c>
      <c r="C33" s="37">
        <v>25.49</v>
      </c>
      <c r="D33" s="37">
        <v>14.92</v>
      </c>
      <c r="E33" s="37">
        <v>14.92</v>
      </c>
    </row>
    <row r="35" spans="1:5" ht="14.25">
      <c r="A35" s="175" t="s">
        <v>1520</v>
      </c>
      <c r="B35" s="37">
        <v>140.13999999999999</v>
      </c>
      <c r="C35" s="37">
        <v>161.28</v>
      </c>
      <c r="D35" s="37">
        <v>141.27000000000001</v>
      </c>
      <c r="E35" s="37">
        <v>141.27000000000001</v>
      </c>
    </row>
    <row r="36" spans="1:5">
      <c r="A36" s="175" t="s">
        <v>1521</v>
      </c>
    </row>
    <row r="37" spans="1:5">
      <c r="A37" s="175" t="s">
        <v>1522</v>
      </c>
    </row>
    <row r="38" spans="1:5">
      <c r="A38" s="175" t="s">
        <v>1523</v>
      </c>
    </row>
    <row r="39" spans="1:5">
      <c r="A39" s="175" t="s">
        <v>1524</v>
      </c>
    </row>
    <row r="40" spans="1:5">
      <c r="A40" s="196" t="s">
        <v>1517</v>
      </c>
      <c r="B40" s="197">
        <f>(B36+B37+B38+B39)/B35*100</f>
        <v>0</v>
      </c>
      <c r="C40" s="197">
        <f>(C36+C37+C38+C39)/C35*100</f>
        <v>0</v>
      </c>
      <c r="D40" s="197">
        <f>(D36+D37+D38+D39)/D35*100</f>
        <v>0</v>
      </c>
      <c r="E40" s="197">
        <f>(E36+E37+E38+E39)/E35*100</f>
        <v>0</v>
      </c>
    </row>
    <row r="42" spans="1:5" ht="14.25">
      <c r="A42" s="175" t="s">
        <v>1449</v>
      </c>
      <c r="B42" s="37">
        <v>141.19</v>
      </c>
      <c r="C42" s="37">
        <v>161.77000000000001</v>
      </c>
      <c r="D42" s="37">
        <v>142.29</v>
      </c>
      <c r="E42" s="37">
        <v>143.29</v>
      </c>
    </row>
    <row r="43" spans="1:5">
      <c r="A43" s="189" t="s">
        <v>1510</v>
      </c>
      <c r="B43" s="189">
        <f>B30/B42*100</f>
        <v>30.398753452794107</v>
      </c>
      <c r="C43" s="189">
        <f>C30/C42*100</f>
        <v>33.597082277307287</v>
      </c>
      <c r="D43" s="189">
        <f>D30/D42*100</f>
        <v>25.771312109073026</v>
      </c>
      <c r="E43" s="189">
        <f>E30/E42*100</f>
        <v>25.591457882615675</v>
      </c>
    </row>
    <row r="45" spans="1:5" ht="14.25">
      <c r="A45" s="175" t="s">
        <v>1503</v>
      </c>
      <c r="B45" s="37">
        <v>91.27</v>
      </c>
      <c r="C45" s="37">
        <v>97.72</v>
      </c>
      <c r="D45" s="37">
        <v>99.17</v>
      </c>
      <c r="E45" s="37">
        <v>99.17</v>
      </c>
    </row>
    <row r="46" spans="1:5" ht="14.25">
      <c r="A46" s="198" t="s">
        <v>1456</v>
      </c>
      <c r="B46" s="37">
        <v>44.85</v>
      </c>
      <c r="C46" s="37">
        <v>49.76</v>
      </c>
      <c r="D46" s="37">
        <v>42.67</v>
      </c>
      <c r="E46" s="37">
        <v>42.67</v>
      </c>
    </row>
    <row r="47" spans="1:5" ht="14.25">
      <c r="A47" s="198" t="s">
        <v>1457</v>
      </c>
      <c r="B47" s="37">
        <v>72.209999999999994</v>
      </c>
      <c r="C47" s="37">
        <v>80.209999999999994</v>
      </c>
      <c r="D47" s="37">
        <v>79.94</v>
      </c>
      <c r="E47" s="37">
        <v>79.94</v>
      </c>
    </row>
    <row r="48" spans="1:5" ht="14.25">
      <c r="A48" s="33" t="s">
        <v>1458</v>
      </c>
      <c r="B48" s="37">
        <v>1.98</v>
      </c>
      <c r="C48" s="37">
        <v>1.96</v>
      </c>
      <c r="D48" s="37">
        <v>1.59</v>
      </c>
      <c r="E48" s="37">
        <v>1.59</v>
      </c>
    </row>
    <row r="49" spans="1:5">
      <c r="A49" s="198"/>
      <c r="B49" s="199"/>
      <c r="C49" s="199"/>
      <c r="D49" s="199"/>
      <c r="E49" s="199"/>
    </row>
    <row r="50" spans="1:5">
      <c r="A50" s="200" t="s">
        <v>1525</v>
      </c>
      <c r="B50" s="201">
        <f>SUM(B46:B49)</f>
        <v>119.04</v>
      </c>
      <c r="C50" s="201">
        <f>SUM(C46:C49)</f>
        <v>131.93</v>
      </c>
      <c r="D50" s="201">
        <f>SUM(D46:D49)</f>
        <v>124.2</v>
      </c>
      <c r="E50" s="201">
        <f>SUM(E46:E49)</f>
        <v>124.2</v>
      </c>
    </row>
    <row r="51" spans="1:5">
      <c r="A51" s="200" t="s">
        <v>1526</v>
      </c>
      <c r="B51" s="201">
        <f>B50/B45</f>
        <v>1.3042620795442097</v>
      </c>
      <c r="C51" s="201">
        <f>C50/C45</f>
        <v>1.3500818665575114</v>
      </c>
      <c r="D51" s="201">
        <f>D50/D45</f>
        <v>1.2523948774831097</v>
      </c>
      <c r="E51" s="201">
        <f>E50/E45</f>
        <v>1.2523948774831097</v>
      </c>
    </row>
    <row r="53" spans="1:5" ht="14.25">
      <c r="A53" s="175" t="s">
        <v>1452</v>
      </c>
      <c r="B53" s="37">
        <v>115.78</v>
      </c>
      <c r="C53" s="37">
        <v>132.5</v>
      </c>
      <c r="D53" s="37">
        <v>107.13</v>
      </c>
      <c r="E53" s="37">
        <v>107.13</v>
      </c>
    </row>
    <row r="54" spans="1:5" ht="14.25">
      <c r="A54" s="175" t="s">
        <v>1516</v>
      </c>
      <c r="B54" s="37">
        <v>1.23</v>
      </c>
      <c r="C54" s="37">
        <v>1.21</v>
      </c>
      <c r="D54" s="37">
        <v>1.24</v>
      </c>
      <c r="E54" s="37">
        <v>1.24</v>
      </c>
    </row>
    <row r="55" spans="1:5">
      <c r="A55" s="202" t="s">
        <v>1505</v>
      </c>
      <c r="B55" s="189">
        <f>B53/B54</f>
        <v>94.130081300813004</v>
      </c>
      <c r="C55" s="189">
        <f>C53/C54</f>
        <v>109.50413223140497</v>
      </c>
      <c r="D55" s="189">
        <f>D53/D54</f>
        <v>86.395161290322577</v>
      </c>
      <c r="E55" s="189">
        <f>E53/E54</f>
        <v>86.395161290322577</v>
      </c>
    </row>
  </sheetData>
  <mergeCells count="2">
    <mergeCell ref="A6:D6"/>
    <mergeCell ref="G6:J6"/>
  </mergeCells>
  <pageMargins left="0.196527777777778" right="0.196527777777778" top="0.39374999999999999" bottom="0.39374999999999999" header="0.118055555555556" footer="0.511811023622047"/>
  <pageSetup paperSize="8" scale="92" orientation="landscape" horizontalDpi="300" verticalDpi="300" r:id="rId1"/>
  <headerFooter>
    <oddHeader>&amp;L&amp;Z&amp;F  onglet  &amp;A  &amp;D  &amp;T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9BD5"/>
    <pageSetUpPr fitToPage="1"/>
  </sheetPr>
  <dimension ref="A8:B33"/>
  <sheetViews>
    <sheetView topLeftCell="A7" zoomScale="85" zoomScaleNormal="85" workbookViewId="0">
      <selection activeCell="O16" sqref="O16"/>
    </sheetView>
  </sheetViews>
  <sheetFormatPr baseColWidth="10" defaultColWidth="10.7109375" defaultRowHeight="12.75"/>
  <sheetData>
    <row r="8" spans="2:2">
      <c r="B8" s="59" t="s">
        <v>1663</v>
      </c>
    </row>
    <row r="32" spans="1:2">
      <c r="A32" s="3"/>
      <c r="B32" s="175" t="s">
        <v>1528</v>
      </c>
    </row>
    <row r="33" s="3" customFormat="1"/>
  </sheetData>
  <pageMargins left="0.196527777777778" right="0.196527777777778" top="0.39374999999999999" bottom="0.39374999999999999" header="0.118055555555556" footer="0.511811023622047"/>
  <pageSetup paperSize="8" orientation="landscape" horizontalDpi="300" verticalDpi="300" r:id="rId1"/>
  <headerFooter>
    <oddHeader>&amp;L&amp;Z&amp;F  onglet  &amp;A  &amp;D  &amp;T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2"/>
  <sheetViews>
    <sheetView topLeftCell="D1" zoomScaleNormal="100" workbookViewId="0">
      <selection activeCell="M14" sqref="M14"/>
    </sheetView>
  </sheetViews>
  <sheetFormatPr baseColWidth="10" defaultColWidth="10.7109375" defaultRowHeight="12.75"/>
  <cols>
    <col min="2" max="2" width="55.7109375" customWidth="1"/>
    <col min="11" max="11" width="4.28515625" customWidth="1"/>
    <col min="12" max="12" width="24" customWidth="1"/>
  </cols>
  <sheetData>
    <row r="2" spans="1:17">
      <c r="A2" t="s">
        <v>1529</v>
      </c>
    </row>
    <row r="3" spans="1:17">
      <c r="A3" s="119" t="s">
        <v>1530</v>
      </c>
      <c r="B3" s="119" t="s">
        <v>1531</v>
      </c>
      <c r="D3" s="5" t="s">
        <v>1532</v>
      </c>
    </row>
    <row r="4" spans="1:17">
      <c r="A4" s="5" t="s">
        <v>1533</v>
      </c>
      <c r="B4" s="5" t="s">
        <v>1534</v>
      </c>
    </row>
    <row r="5" spans="1:17">
      <c r="A5" s="5" t="s">
        <v>1535</v>
      </c>
      <c r="B5" s="5" t="s">
        <v>1536</v>
      </c>
    </row>
    <row r="6" spans="1:17" ht="42.75" customHeight="1">
      <c r="A6" s="119" t="s">
        <v>1537</v>
      </c>
      <c r="B6" s="119" t="s">
        <v>1538</v>
      </c>
    </row>
    <row r="7" spans="1:17">
      <c r="A7" s="119" t="s">
        <v>1540</v>
      </c>
      <c r="B7" s="119" t="s">
        <v>1541</v>
      </c>
    </row>
    <row r="8" spans="1:17">
      <c r="A8" s="119" t="s">
        <v>1542</v>
      </c>
      <c r="B8" s="119" t="s">
        <v>1543</v>
      </c>
    </row>
    <row r="9" spans="1:17">
      <c r="A9" s="5" t="s">
        <v>1544</v>
      </c>
      <c r="B9" s="5" t="s">
        <v>1545</v>
      </c>
      <c r="D9" s="3"/>
      <c r="E9" s="3"/>
      <c r="F9" s="3"/>
      <c r="G9" s="3"/>
      <c r="H9" s="3"/>
      <c r="I9" s="3"/>
      <c r="J9" s="3"/>
      <c r="K9" s="3"/>
      <c r="L9" s="14"/>
      <c r="M9" s="3"/>
      <c r="N9" s="3"/>
      <c r="O9" s="3"/>
      <c r="P9" s="3"/>
    </row>
    <row r="10" spans="1:17" ht="38.25" customHeight="1">
      <c r="A10" s="5" t="s">
        <v>1546</v>
      </c>
      <c r="B10" s="5" t="s">
        <v>1547</v>
      </c>
      <c r="D10" s="3"/>
      <c r="E10" s="3"/>
      <c r="F10" s="3"/>
      <c r="G10" s="3"/>
      <c r="H10" s="3"/>
      <c r="I10" s="3"/>
      <c r="J10" s="3"/>
      <c r="K10" s="3"/>
      <c r="M10" s="3"/>
      <c r="N10" s="3"/>
      <c r="O10" s="3"/>
      <c r="P10" s="3"/>
      <c r="Q10" s="3"/>
    </row>
    <row r="11" spans="1:17">
      <c r="A11" s="5" t="s">
        <v>1549</v>
      </c>
      <c r="B11" s="5" t="s">
        <v>1550</v>
      </c>
      <c r="C11" t="s">
        <v>1551</v>
      </c>
    </row>
    <row r="12" spans="1:17" s="3" customFormat="1">
      <c r="A12" s="203" t="s">
        <v>1552</v>
      </c>
      <c r="B12" s="204" t="s">
        <v>1553</v>
      </c>
      <c r="C12" s="5" t="s">
        <v>1554</v>
      </c>
    </row>
    <row r="13" spans="1:17" s="3" customFormat="1">
      <c r="A13" s="203" t="s">
        <v>1555</v>
      </c>
      <c r="B13" s="204" t="s">
        <v>1556</v>
      </c>
      <c r="C13" s="3" t="s">
        <v>1557</v>
      </c>
      <c r="L13" s="279"/>
    </row>
    <row r="14" spans="1:17" ht="25.5">
      <c r="A14" s="205" t="s">
        <v>1558</v>
      </c>
      <c r="B14" s="206" t="s">
        <v>1559</v>
      </c>
    </row>
    <row r="15" spans="1:17">
      <c r="M15" s="315" t="s">
        <v>1711</v>
      </c>
      <c r="N15" s="315"/>
    </row>
    <row r="16" spans="1:17">
      <c r="A16" t="s">
        <v>1560</v>
      </c>
    </row>
    <row r="17" spans="1:15">
      <c r="M17" s="239"/>
      <c r="N17" s="239"/>
      <c r="O17" s="239"/>
    </row>
    <row r="18" spans="1:15">
      <c r="M18" s="239"/>
      <c r="N18" s="239"/>
      <c r="O18" s="239"/>
    </row>
    <row r="19" spans="1:15">
      <c r="A19" s="207" t="s">
        <v>1561</v>
      </c>
      <c r="B19" s="66">
        <v>14</v>
      </c>
      <c r="M19" s="239"/>
    </row>
    <row r="20" spans="1:15">
      <c r="A20" s="207" t="s">
        <v>1562</v>
      </c>
      <c r="B20" s="66">
        <v>37</v>
      </c>
    </row>
    <row r="21" spans="1:15">
      <c r="A21" s="207" t="s">
        <v>1563</v>
      </c>
      <c r="B21" s="66">
        <v>3</v>
      </c>
    </row>
    <row r="22" spans="1:15">
      <c r="A22" s="207" t="s">
        <v>1564</v>
      </c>
      <c r="B22" s="66">
        <v>75</v>
      </c>
    </row>
    <row r="23" spans="1:15">
      <c r="A23" s="207" t="s">
        <v>1565</v>
      </c>
      <c r="B23" s="66">
        <v>2</v>
      </c>
    </row>
    <row r="24" spans="1:15">
      <c r="A24" s="207" t="s">
        <v>1566</v>
      </c>
      <c r="B24" s="66"/>
    </row>
    <row r="25" spans="1:15" ht="15">
      <c r="A25" s="67" t="s">
        <v>1377</v>
      </c>
      <c r="B25" s="68">
        <v>131</v>
      </c>
    </row>
    <row r="27" spans="1:15">
      <c r="A27" s="207" t="s">
        <v>1567</v>
      </c>
    </row>
    <row r="29" spans="1:15">
      <c r="D29" s="156" t="s">
        <v>1539</v>
      </c>
    </row>
    <row r="30" spans="1:15">
      <c r="D30" s="156" t="s">
        <v>1548</v>
      </c>
    </row>
    <row r="32" spans="1:15">
      <c r="D32" s="281" t="s">
        <v>1723</v>
      </c>
      <c r="E32" s="239"/>
      <c r="F32" s="239"/>
    </row>
  </sheetData>
  <mergeCells count="1">
    <mergeCell ref="M15:N15"/>
  </mergeCells>
  <pageMargins left="0.19685039370078741" right="0.19685039370078741" top="0.59055118110236215" bottom="0.39370078740157483" header="0.31496062992125984" footer="0.31496062992125984"/>
  <pageSetup paperSize="8" orientation="landscape" horizontalDpi="300" verticalDpi="300" r:id="rId1"/>
  <headerFooter>
    <oddHeader>&amp;L&amp;Z&amp;F  onglet  &amp;A  &amp;D  &amp;T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A2" sqref="A2"/>
    </sheetView>
  </sheetViews>
  <sheetFormatPr baseColWidth="10" defaultRowHeight="12.75"/>
  <cols>
    <col min="1" max="1" width="44.5703125" customWidth="1"/>
    <col min="2" max="4" width="16.42578125" style="251" customWidth="1"/>
    <col min="5" max="5" width="13.140625" customWidth="1"/>
  </cols>
  <sheetData>
    <row r="1" spans="1:8">
      <c r="A1" s="250" t="s">
        <v>1731</v>
      </c>
      <c r="B1" s="250"/>
      <c r="C1" s="250"/>
      <c r="D1" s="250" t="s">
        <v>1660</v>
      </c>
      <c r="E1" s="250" t="s">
        <v>1661</v>
      </c>
    </row>
    <row r="2" spans="1:8">
      <c r="B2" s="251" t="s">
        <v>1651</v>
      </c>
      <c r="C2" s="251" t="s">
        <v>1659</v>
      </c>
      <c r="D2" s="250" t="s">
        <v>1640</v>
      </c>
      <c r="E2" s="250" t="s">
        <v>1640</v>
      </c>
    </row>
    <row r="3" spans="1:8">
      <c r="A3" s="175" t="s">
        <v>57</v>
      </c>
      <c r="B3" s="175">
        <v>39950</v>
      </c>
      <c r="C3" s="175">
        <v>27500</v>
      </c>
      <c r="D3" s="12">
        <v>20291</v>
      </c>
      <c r="E3" s="12">
        <v>25867</v>
      </c>
      <c r="F3" s="175"/>
      <c r="G3" s="10">
        <f>E3/E$6</f>
        <v>3.0568062301320004E-2</v>
      </c>
    </row>
    <row r="4" spans="1:8">
      <c r="A4" s="175" t="s">
        <v>59</v>
      </c>
      <c r="B4" s="175">
        <v>27900</v>
      </c>
      <c r="C4" s="175">
        <v>27000</v>
      </c>
      <c r="D4" s="12">
        <v>111614</v>
      </c>
      <c r="E4" s="12">
        <v>111614</v>
      </c>
      <c r="F4" s="175"/>
      <c r="G4" s="10">
        <f t="shared" ref="G4:G6" si="0">E4/E$6</f>
        <v>0.13189870126800676</v>
      </c>
    </row>
    <row r="5" spans="1:8">
      <c r="A5" s="156" t="s">
        <v>60</v>
      </c>
      <c r="B5" s="156">
        <v>19900</v>
      </c>
      <c r="C5" s="156">
        <v>19000</v>
      </c>
      <c r="D5" s="12">
        <v>708764</v>
      </c>
      <c r="E5" s="12">
        <v>708764</v>
      </c>
      <c r="F5" s="247"/>
      <c r="G5" s="10">
        <f t="shared" si="0"/>
        <v>0.83757459732217776</v>
      </c>
    </row>
    <row r="6" spans="1:8">
      <c r="A6" s="259" t="s">
        <v>61</v>
      </c>
      <c r="B6" s="259"/>
      <c r="C6" s="259"/>
      <c r="D6" s="260">
        <f>SUM(D3:D5)</f>
        <v>840669</v>
      </c>
      <c r="E6" s="260">
        <v>846210</v>
      </c>
      <c r="F6" s="257">
        <f>E6/E$16</f>
        <v>0.69905939538933559</v>
      </c>
      <c r="G6" s="10">
        <f t="shared" si="0"/>
        <v>1</v>
      </c>
      <c r="H6" s="264">
        <f>E6/E$25</f>
        <v>0.4074597673144279</v>
      </c>
    </row>
    <row r="7" spans="1:8" s="251" customFormat="1">
      <c r="A7" s="156" t="s">
        <v>1656</v>
      </c>
      <c r="B7" s="156">
        <v>49900</v>
      </c>
      <c r="C7" s="156">
        <v>49000</v>
      </c>
      <c r="D7" s="254">
        <v>2603</v>
      </c>
      <c r="E7" s="12">
        <v>2603</v>
      </c>
      <c r="F7" s="10"/>
      <c r="G7" s="10"/>
    </row>
    <row r="8" spans="1:8" s="251" customFormat="1">
      <c r="A8" s="156" t="s">
        <v>1657</v>
      </c>
      <c r="B8" s="156">
        <v>50900</v>
      </c>
      <c r="C8" s="156">
        <v>50000</v>
      </c>
      <c r="D8" s="254">
        <v>240385</v>
      </c>
      <c r="E8" s="12">
        <v>222925</v>
      </c>
      <c r="F8" s="10"/>
      <c r="G8" s="10"/>
    </row>
    <row r="9" spans="1:8" s="251" customFormat="1">
      <c r="A9" s="156" t="s">
        <v>1658</v>
      </c>
      <c r="B9" s="156">
        <v>65950</v>
      </c>
      <c r="C9" s="156">
        <v>51000</v>
      </c>
      <c r="D9" s="156">
        <f>294113</f>
        <v>294113</v>
      </c>
      <c r="E9" s="12">
        <v>134872</v>
      </c>
      <c r="F9" s="10"/>
      <c r="G9" s="10"/>
    </row>
    <row r="10" spans="1:8">
      <c r="A10" s="255" t="s">
        <v>1631</v>
      </c>
      <c r="B10" s="255"/>
      <c r="C10" s="255"/>
      <c r="D10" s="255"/>
      <c r="E10" s="258">
        <v>357797</v>
      </c>
      <c r="F10" s="257">
        <f t="shared" ref="F10:F16" si="1">E10/E$16</f>
        <v>0.29557834874572281</v>
      </c>
    </row>
    <row r="11" spans="1:8" s="251" customFormat="1">
      <c r="A11" s="252" t="s">
        <v>1652</v>
      </c>
      <c r="B11" s="252">
        <v>28900</v>
      </c>
      <c r="C11" s="252">
        <v>28000</v>
      </c>
      <c r="D11" s="252">
        <v>1053</v>
      </c>
      <c r="E11" s="236"/>
      <c r="F11" s="10"/>
    </row>
    <row r="12" spans="1:8" s="251" customFormat="1">
      <c r="A12" s="252" t="s">
        <v>1653</v>
      </c>
      <c r="B12" s="252">
        <v>29900</v>
      </c>
      <c r="C12" s="252">
        <v>29000</v>
      </c>
      <c r="D12" s="252">
        <v>3467</v>
      </c>
      <c r="E12" s="236"/>
      <c r="F12" s="10"/>
    </row>
    <row r="13" spans="1:8">
      <c r="A13" t="s">
        <v>1632</v>
      </c>
      <c r="B13" s="252">
        <v>30900</v>
      </c>
      <c r="C13" s="252">
        <v>30000</v>
      </c>
      <c r="D13" s="252">
        <v>139</v>
      </c>
      <c r="F13" s="10"/>
    </row>
    <row r="14" spans="1:8" s="251" customFormat="1">
      <c r="A14" s="251" t="s">
        <v>1654</v>
      </c>
      <c r="B14" s="252">
        <v>31900</v>
      </c>
      <c r="C14" s="252">
        <v>31000</v>
      </c>
      <c r="D14" s="252">
        <v>1823</v>
      </c>
      <c r="F14" s="10"/>
    </row>
    <row r="15" spans="1:8" s="251" customFormat="1">
      <c r="A15" s="255" t="s">
        <v>1655</v>
      </c>
      <c r="B15" s="256"/>
      <c r="C15" s="256"/>
      <c r="D15" s="256">
        <f>SUM(D11:D14)</f>
        <v>6482</v>
      </c>
      <c r="E15" s="256">
        <v>6491</v>
      </c>
      <c r="F15" s="257">
        <f>E15/E$16</f>
        <v>5.3622558649415366E-3</v>
      </c>
    </row>
    <row r="16" spans="1:8">
      <c r="A16" s="261" t="s">
        <v>1633</v>
      </c>
      <c r="B16" s="261"/>
      <c r="C16" s="261"/>
      <c r="D16" s="261"/>
      <c r="E16" s="262">
        <f>SUM(E6+E10+E15)</f>
        <v>1210498</v>
      </c>
      <c r="F16" s="263">
        <f t="shared" si="1"/>
        <v>1</v>
      </c>
      <c r="H16" s="264">
        <f>E16/E$25</f>
        <v>0.58286859457413687</v>
      </c>
    </row>
    <row r="18" spans="1:8">
      <c r="A18" t="s">
        <v>1634</v>
      </c>
    </row>
    <row r="19" spans="1:8">
      <c r="A19" s="250" t="s">
        <v>1635</v>
      </c>
      <c r="B19" s="250"/>
      <c r="C19" s="250"/>
      <c r="D19" s="250"/>
    </row>
    <row r="20" spans="1:8">
      <c r="A20" s="250" t="s">
        <v>1636</v>
      </c>
      <c r="B20" s="250"/>
      <c r="C20" s="250"/>
      <c r="D20" s="250"/>
    </row>
    <row r="21" spans="1:8">
      <c r="A21" s="250" t="s">
        <v>1637</v>
      </c>
      <c r="B21" s="250"/>
      <c r="C21" s="250"/>
      <c r="D21" s="250"/>
    </row>
    <row r="22" spans="1:8">
      <c r="A22" s="250" t="s">
        <v>1638</v>
      </c>
      <c r="B22" s="250"/>
      <c r="C22" s="250"/>
      <c r="D22" s="250"/>
    </row>
    <row r="23" spans="1:8">
      <c r="A23" s="250" t="s">
        <v>1639</v>
      </c>
      <c r="B23" s="250"/>
      <c r="C23" s="250"/>
      <c r="D23" s="250"/>
    </row>
    <row r="25" spans="1:8">
      <c r="A25" s="250" t="s">
        <v>1642</v>
      </c>
      <c r="B25" s="250"/>
      <c r="C25" s="250">
        <v>66400</v>
      </c>
      <c r="D25" s="250">
        <v>2076794</v>
      </c>
      <c r="E25" s="262">
        <v>2076794</v>
      </c>
      <c r="H25" s="264">
        <f>E25/E$25</f>
        <v>1</v>
      </c>
    </row>
    <row r="26" spans="1:8">
      <c r="A26" t="s">
        <v>1662</v>
      </c>
    </row>
  </sheetData>
  <pageMargins left="0.39370078740157483" right="0.39370078740157483" top="0.51181102362204722" bottom="0.51181102362204722" header="0.31496062992125984" footer="0.11811023622047245"/>
  <pageSetup paperSize="9" orientation="landscape" r:id="rId1"/>
  <headerFooter>
    <oddHeader>&amp;L&amp;9&amp;Z&amp;F  onglet &amp;A &amp;D &amp;T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DC3E6"/>
    <pageSetUpPr fitToPage="1"/>
  </sheetPr>
  <dimension ref="A1:Y37"/>
  <sheetViews>
    <sheetView zoomScaleNormal="100" workbookViewId="0">
      <selection activeCell="A2" sqref="A2"/>
    </sheetView>
  </sheetViews>
  <sheetFormatPr baseColWidth="10" defaultColWidth="10.7109375" defaultRowHeight="12.75"/>
  <cols>
    <col min="1" max="1" width="12" customWidth="1"/>
    <col min="3" max="11" width="8.42578125" customWidth="1"/>
    <col min="12" max="12" width="8.140625" customWidth="1"/>
    <col min="13" max="13" width="7.7109375" customWidth="1"/>
    <col min="14" max="25" width="8.5703125" customWidth="1"/>
    <col min="27" max="27" width="8" customWidth="1"/>
  </cols>
  <sheetData>
    <row r="1" spans="1:25">
      <c r="A1" s="2" t="s">
        <v>1730</v>
      </c>
    </row>
    <row r="5" spans="1:25">
      <c r="B5">
        <v>2010</v>
      </c>
      <c r="C5">
        <v>2011</v>
      </c>
      <c r="D5">
        <v>2012</v>
      </c>
      <c r="E5">
        <v>2013</v>
      </c>
      <c r="F5">
        <v>2014</v>
      </c>
      <c r="G5">
        <v>2015</v>
      </c>
      <c r="H5">
        <v>2016</v>
      </c>
      <c r="I5">
        <v>2017</v>
      </c>
      <c r="J5" s="106">
        <v>2018</v>
      </c>
      <c r="K5" s="3">
        <v>2019</v>
      </c>
      <c r="L5" s="3">
        <v>2020</v>
      </c>
      <c r="M5" s="3">
        <v>2021</v>
      </c>
    </row>
    <row r="6" spans="1:25">
      <c r="A6" t="s">
        <v>1568</v>
      </c>
      <c r="B6" s="12">
        <v>610035</v>
      </c>
      <c r="C6" s="12">
        <v>615690</v>
      </c>
      <c r="D6" s="12">
        <v>641718</v>
      </c>
      <c r="E6" s="12">
        <v>669095</v>
      </c>
      <c r="F6" s="12">
        <v>664938</v>
      </c>
      <c r="G6" s="12">
        <v>679037</v>
      </c>
      <c r="H6" s="12">
        <v>660198</v>
      </c>
      <c r="I6" s="12">
        <v>688094</v>
      </c>
      <c r="J6" s="106">
        <v>707705</v>
      </c>
      <c r="K6" s="12">
        <v>725524</v>
      </c>
      <c r="L6" s="3">
        <v>690793</v>
      </c>
      <c r="M6" s="3">
        <v>746492</v>
      </c>
    </row>
    <row r="7" spans="1:25">
      <c r="A7" t="s">
        <v>1569</v>
      </c>
      <c r="B7">
        <v>45</v>
      </c>
      <c r="C7">
        <v>43</v>
      </c>
      <c r="D7">
        <v>39</v>
      </c>
      <c r="E7">
        <v>37</v>
      </c>
      <c r="F7">
        <v>37</v>
      </c>
      <c r="G7">
        <v>35</v>
      </c>
      <c r="H7">
        <v>33</v>
      </c>
      <c r="I7">
        <v>33</v>
      </c>
      <c r="J7" s="106">
        <v>33</v>
      </c>
      <c r="K7" s="3">
        <v>33</v>
      </c>
      <c r="L7" s="3">
        <v>31</v>
      </c>
      <c r="M7" s="3">
        <v>31</v>
      </c>
    </row>
    <row r="10" spans="1:25" ht="15">
      <c r="A10" s="318" t="s">
        <v>1570</v>
      </c>
      <c r="B10" s="318"/>
      <c r="C10" s="318"/>
      <c r="D10" s="318"/>
      <c r="E10" s="318"/>
      <c r="F10" s="318"/>
      <c r="G10" s="318"/>
      <c r="H10" s="318"/>
      <c r="I10" s="318"/>
    </row>
    <row r="11" spans="1:25">
      <c r="A11" s="208" t="s">
        <v>1571</v>
      </c>
    </row>
    <row r="12" spans="1:25">
      <c r="A12" s="209"/>
    </row>
    <row r="13" spans="1:25">
      <c r="M13" s="210"/>
      <c r="N13" s="316">
        <v>44</v>
      </c>
      <c r="O13" s="316"/>
      <c r="P13" s="316">
        <v>49</v>
      </c>
      <c r="Q13" s="316"/>
      <c r="R13" s="316">
        <v>53</v>
      </c>
      <c r="S13" s="316"/>
      <c r="T13" s="316">
        <v>72</v>
      </c>
      <c r="U13" s="316"/>
      <c r="V13" s="316">
        <v>85</v>
      </c>
      <c r="W13" s="316"/>
      <c r="X13" s="316" t="s">
        <v>1572</v>
      </c>
      <c r="Y13" s="316"/>
    </row>
    <row r="14" spans="1:25">
      <c r="M14" s="211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</row>
    <row r="15" spans="1:25">
      <c r="M15" s="211"/>
      <c r="N15" s="211" t="s">
        <v>1573</v>
      </c>
      <c r="O15" s="211" t="s">
        <v>1574</v>
      </c>
      <c r="P15" s="211" t="s">
        <v>1573</v>
      </c>
      <c r="Q15" s="211" t="s">
        <v>1574</v>
      </c>
      <c r="R15" s="211" t="s">
        <v>1573</v>
      </c>
      <c r="S15" s="211" t="s">
        <v>1574</v>
      </c>
      <c r="T15" s="211" t="s">
        <v>1573</v>
      </c>
      <c r="U15" s="211" t="s">
        <v>1574</v>
      </c>
      <c r="V15" s="211" t="s">
        <v>1573</v>
      </c>
      <c r="W15" s="211" t="s">
        <v>1574</v>
      </c>
      <c r="X15" s="211" t="s">
        <v>1573</v>
      </c>
      <c r="Y15" s="211" t="s">
        <v>1574</v>
      </c>
    </row>
    <row r="16" spans="1:25">
      <c r="M16" s="211"/>
      <c r="N16" s="212" t="s">
        <v>1575</v>
      </c>
      <c r="O16" s="213" t="s">
        <v>1576</v>
      </c>
      <c r="P16" s="212" t="s">
        <v>1575</v>
      </c>
      <c r="Q16" s="213" t="s">
        <v>1576</v>
      </c>
      <c r="R16" s="212" t="s">
        <v>1575</v>
      </c>
      <c r="S16" s="213" t="s">
        <v>1576</v>
      </c>
      <c r="T16" s="212" t="s">
        <v>1575</v>
      </c>
      <c r="U16" s="213" t="s">
        <v>1576</v>
      </c>
      <c r="V16" s="212" t="s">
        <v>1575</v>
      </c>
      <c r="W16" s="213" t="s">
        <v>1576</v>
      </c>
      <c r="X16" s="212" t="s">
        <v>1575</v>
      </c>
      <c r="Y16" s="213" t="s">
        <v>1576</v>
      </c>
    </row>
    <row r="17" spans="13:25">
      <c r="M17" s="211">
        <v>2007</v>
      </c>
      <c r="N17" s="211">
        <v>12</v>
      </c>
      <c r="O17" s="211">
        <v>223571</v>
      </c>
      <c r="P17" s="211">
        <v>10</v>
      </c>
      <c r="Q17" s="211">
        <v>151798</v>
      </c>
      <c r="R17" s="211">
        <v>6</v>
      </c>
      <c r="S17" s="211">
        <v>64836</v>
      </c>
      <c r="T17" s="211">
        <v>6</v>
      </c>
      <c r="U17" s="211">
        <v>90442</v>
      </c>
      <c r="V17" s="211">
        <v>12</v>
      </c>
      <c r="W17" s="211">
        <v>54121</v>
      </c>
      <c r="X17" s="211">
        <v>46</v>
      </c>
      <c r="Y17" s="214">
        <v>584768</v>
      </c>
    </row>
    <row r="18" spans="13:25">
      <c r="M18" s="211">
        <v>2008</v>
      </c>
      <c r="N18" s="211">
        <v>12</v>
      </c>
      <c r="O18" s="211">
        <v>223264</v>
      </c>
      <c r="P18" s="211">
        <v>8</v>
      </c>
      <c r="Q18" s="211">
        <v>158396</v>
      </c>
      <c r="R18" s="211">
        <v>5</v>
      </c>
      <c r="S18" s="211">
        <v>71921</v>
      </c>
      <c r="T18" s="211">
        <v>6</v>
      </c>
      <c r="U18" s="211">
        <v>86621</v>
      </c>
      <c r="V18" s="211">
        <v>12</v>
      </c>
      <c r="W18" s="211">
        <v>66778</v>
      </c>
      <c r="X18" s="211">
        <v>43</v>
      </c>
      <c r="Y18" s="214">
        <v>606980</v>
      </c>
    </row>
    <row r="19" spans="13:25">
      <c r="M19" s="211">
        <v>2009</v>
      </c>
      <c r="N19" s="211">
        <v>11</v>
      </c>
      <c r="O19" s="211">
        <v>247533</v>
      </c>
      <c r="P19" s="211">
        <v>9</v>
      </c>
      <c r="Q19" s="211">
        <v>133879</v>
      </c>
      <c r="R19" s="211">
        <v>6</v>
      </c>
      <c r="S19" s="211">
        <v>72875</v>
      </c>
      <c r="T19" s="211">
        <v>8</v>
      </c>
      <c r="U19" s="211">
        <v>94024</v>
      </c>
      <c r="V19" s="211">
        <v>12</v>
      </c>
      <c r="W19" s="211">
        <v>67537</v>
      </c>
      <c r="X19" s="211">
        <v>46</v>
      </c>
      <c r="Y19" s="214">
        <v>615848</v>
      </c>
    </row>
    <row r="20" spans="13:25">
      <c r="M20" s="211">
        <v>2010</v>
      </c>
      <c r="N20" s="211">
        <v>11</v>
      </c>
      <c r="O20" s="211">
        <v>236132</v>
      </c>
      <c r="P20" s="211">
        <v>9</v>
      </c>
      <c r="Q20" s="211">
        <v>143028</v>
      </c>
      <c r="R20" s="211">
        <v>5</v>
      </c>
      <c r="S20" s="211">
        <v>73154</v>
      </c>
      <c r="T20" s="211">
        <v>8</v>
      </c>
      <c r="U20" s="211">
        <v>90318</v>
      </c>
      <c r="V20" s="211">
        <v>12</v>
      </c>
      <c r="W20" s="211">
        <v>67403</v>
      </c>
      <c r="X20" s="211">
        <v>45</v>
      </c>
      <c r="Y20" s="214">
        <v>610035</v>
      </c>
    </row>
    <row r="21" spans="13:25">
      <c r="M21" s="211">
        <v>2011</v>
      </c>
      <c r="N21" s="211">
        <v>10</v>
      </c>
      <c r="O21" s="211">
        <v>277111</v>
      </c>
      <c r="P21" s="211">
        <v>9</v>
      </c>
      <c r="Q21" s="211">
        <v>128987</v>
      </c>
      <c r="R21" s="211">
        <v>5</v>
      </c>
      <c r="S21" s="211">
        <v>66967</v>
      </c>
      <c r="T21" s="211">
        <v>7</v>
      </c>
      <c r="U21" s="211">
        <v>74294</v>
      </c>
      <c r="V21" s="211">
        <v>12</v>
      </c>
      <c r="W21" s="211">
        <v>68331</v>
      </c>
      <c r="X21" s="211">
        <v>43</v>
      </c>
      <c r="Y21" s="214">
        <v>615690</v>
      </c>
    </row>
    <row r="22" spans="13:25">
      <c r="M22" s="211">
        <v>2012</v>
      </c>
      <c r="N22" s="211">
        <v>9</v>
      </c>
      <c r="O22" s="211">
        <v>287103</v>
      </c>
      <c r="P22" s="211">
        <v>7</v>
      </c>
      <c r="Q22" s="211">
        <v>134957</v>
      </c>
      <c r="R22" s="211">
        <v>5</v>
      </c>
      <c r="S22" s="211">
        <v>67604</v>
      </c>
      <c r="T22" s="211">
        <v>6</v>
      </c>
      <c r="U22" s="211">
        <v>77669</v>
      </c>
      <c r="V22" s="211">
        <v>12</v>
      </c>
      <c r="W22" s="211">
        <v>74385</v>
      </c>
      <c r="X22" s="211">
        <v>39</v>
      </c>
      <c r="Y22" s="214">
        <v>641718</v>
      </c>
    </row>
    <row r="23" spans="13:25">
      <c r="M23" s="211">
        <v>2013</v>
      </c>
      <c r="N23" s="211">
        <v>8</v>
      </c>
      <c r="O23" s="211">
        <v>286294</v>
      </c>
      <c r="P23" s="211">
        <v>6</v>
      </c>
      <c r="Q23" s="211">
        <v>144711</v>
      </c>
      <c r="R23" s="211">
        <v>5</v>
      </c>
      <c r="S23" s="211">
        <v>74076</v>
      </c>
      <c r="T23" s="211">
        <v>7</v>
      </c>
      <c r="U23" s="211">
        <v>76695</v>
      </c>
      <c r="V23" s="211">
        <v>11</v>
      </c>
      <c r="W23" s="211">
        <v>87319</v>
      </c>
      <c r="X23" s="211">
        <v>37</v>
      </c>
      <c r="Y23" s="214">
        <v>669095</v>
      </c>
    </row>
    <row r="24" spans="13:25">
      <c r="M24" s="211">
        <v>2014</v>
      </c>
      <c r="N24" s="211">
        <v>8</v>
      </c>
      <c r="O24" s="211">
        <v>289505</v>
      </c>
      <c r="P24" s="211">
        <v>6</v>
      </c>
      <c r="Q24" s="211">
        <v>133238</v>
      </c>
      <c r="R24" s="211">
        <v>5</v>
      </c>
      <c r="S24" s="211">
        <v>74973</v>
      </c>
      <c r="T24" s="211">
        <v>7</v>
      </c>
      <c r="U24" s="211">
        <v>81710</v>
      </c>
      <c r="V24" s="211">
        <v>11</v>
      </c>
      <c r="W24" s="211">
        <v>85512</v>
      </c>
      <c r="X24" s="211">
        <v>37</v>
      </c>
      <c r="Y24" s="214">
        <v>664938</v>
      </c>
    </row>
    <row r="25" spans="13:25">
      <c r="M25" s="211">
        <v>2015</v>
      </c>
      <c r="N25" s="211">
        <v>8</v>
      </c>
      <c r="O25" s="211">
        <v>287063</v>
      </c>
      <c r="P25" s="211">
        <v>5</v>
      </c>
      <c r="Q25" s="211">
        <v>141463</v>
      </c>
      <c r="R25" s="211">
        <v>5</v>
      </c>
      <c r="S25" s="211">
        <v>78704</v>
      </c>
      <c r="T25" s="211">
        <v>6</v>
      </c>
      <c r="U25" s="211">
        <v>82138</v>
      </c>
      <c r="V25" s="211">
        <v>11</v>
      </c>
      <c r="W25" s="211">
        <v>89759</v>
      </c>
      <c r="X25" s="211">
        <v>35</v>
      </c>
      <c r="Y25" s="214">
        <v>679127</v>
      </c>
    </row>
    <row r="26" spans="13:25">
      <c r="M26" s="215">
        <v>2016</v>
      </c>
      <c r="N26" s="212">
        <v>8</v>
      </c>
      <c r="O26" s="212">
        <v>290009</v>
      </c>
      <c r="P26" s="212">
        <v>5</v>
      </c>
      <c r="Q26" s="212">
        <v>128735</v>
      </c>
      <c r="R26" s="212">
        <v>5</v>
      </c>
      <c r="S26" s="212">
        <v>74557</v>
      </c>
      <c r="T26" s="212">
        <v>5</v>
      </c>
      <c r="U26" s="212">
        <v>76864</v>
      </c>
      <c r="V26" s="212">
        <v>10</v>
      </c>
      <c r="W26" s="212">
        <v>90006</v>
      </c>
      <c r="X26" s="212">
        <v>33</v>
      </c>
      <c r="Y26" s="216">
        <f>O26+Q26+S26+U26+W26</f>
        <v>660171</v>
      </c>
    </row>
    <row r="27" spans="13:25">
      <c r="M27" s="215">
        <v>2017</v>
      </c>
      <c r="N27" s="212">
        <v>9</v>
      </c>
      <c r="O27" s="212">
        <v>295799</v>
      </c>
      <c r="P27" s="212">
        <v>5</v>
      </c>
      <c r="Q27" s="212">
        <v>136872</v>
      </c>
      <c r="R27" s="212">
        <v>5</v>
      </c>
      <c r="S27" s="212">
        <v>72608</v>
      </c>
      <c r="T27" s="212">
        <v>5</v>
      </c>
      <c r="U27" s="212">
        <v>81143</v>
      </c>
      <c r="V27" s="212">
        <v>9</v>
      </c>
      <c r="W27" s="212">
        <v>101672</v>
      </c>
      <c r="X27" s="212">
        <v>33</v>
      </c>
      <c r="Y27" s="216">
        <f>O27+Q27+S27+U27+W27</f>
        <v>688094</v>
      </c>
    </row>
    <row r="28" spans="13:25">
      <c r="M28" s="215">
        <v>2018</v>
      </c>
      <c r="N28" s="212">
        <v>9</v>
      </c>
      <c r="O28" s="212">
        <v>282481</v>
      </c>
      <c r="P28" s="212">
        <v>5</v>
      </c>
      <c r="Q28" s="212">
        <v>136472</v>
      </c>
      <c r="R28" s="212">
        <v>5</v>
      </c>
      <c r="S28" s="212">
        <v>102532</v>
      </c>
      <c r="T28" s="212">
        <v>5</v>
      </c>
      <c r="U28" s="212">
        <v>80080</v>
      </c>
      <c r="V28" s="212">
        <v>9</v>
      </c>
      <c r="W28" s="212">
        <v>106140</v>
      </c>
      <c r="X28" s="212">
        <v>33</v>
      </c>
      <c r="Y28" s="216">
        <f>O28+Q28+S28+U28+W28</f>
        <v>707705</v>
      </c>
    </row>
    <row r="29" spans="13:25">
      <c r="M29" s="215">
        <v>2019</v>
      </c>
      <c r="N29" s="212">
        <v>10</v>
      </c>
      <c r="O29" s="212">
        <v>267140</v>
      </c>
      <c r="P29" s="212">
        <v>6</v>
      </c>
      <c r="Q29" s="212">
        <v>134286</v>
      </c>
      <c r="R29" s="212">
        <v>5</v>
      </c>
      <c r="S29" s="212">
        <v>132765</v>
      </c>
      <c r="T29" s="212">
        <v>5</v>
      </c>
      <c r="U29" s="212">
        <v>82220</v>
      </c>
      <c r="V29" s="212">
        <v>7</v>
      </c>
      <c r="W29" s="212">
        <v>109679</v>
      </c>
      <c r="X29" s="212">
        <f>V29+T29+R29+P29+N29</f>
        <v>33</v>
      </c>
      <c r="Y29" s="216">
        <f>O29+Q29+S29+U29+W29</f>
        <v>726090</v>
      </c>
    </row>
    <row r="30" spans="13:25">
      <c r="M30" s="3">
        <v>2020</v>
      </c>
      <c r="N30" s="3">
        <v>9</v>
      </c>
      <c r="O30" s="3">
        <v>281668</v>
      </c>
      <c r="P30" s="3">
        <v>5</v>
      </c>
      <c r="Q30" s="3">
        <v>122746</v>
      </c>
      <c r="R30" s="3">
        <v>5</v>
      </c>
      <c r="S30" s="3">
        <v>111744</v>
      </c>
      <c r="T30" s="3">
        <v>5</v>
      </c>
      <c r="U30" s="3">
        <v>67465</v>
      </c>
      <c r="V30" s="3">
        <v>7</v>
      </c>
      <c r="W30" s="3">
        <v>107170</v>
      </c>
      <c r="X30" s="3">
        <v>31</v>
      </c>
      <c r="Y30" s="3">
        <v>690793</v>
      </c>
    </row>
    <row r="31" spans="13:25">
      <c r="M31" s="3">
        <v>2021</v>
      </c>
      <c r="N31" s="3">
        <v>9</v>
      </c>
      <c r="O31" s="3">
        <v>289342</v>
      </c>
      <c r="P31" s="3">
        <v>5</v>
      </c>
      <c r="Q31" s="3">
        <v>129408</v>
      </c>
      <c r="R31" s="3">
        <v>5</v>
      </c>
      <c r="S31" s="3">
        <v>133756</v>
      </c>
      <c r="T31" s="3">
        <v>5</v>
      </c>
      <c r="U31" s="3">
        <v>77912</v>
      </c>
      <c r="V31" s="3">
        <v>7</v>
      </c>
      <c r="W31" s="3">
        <v>116072</v>
      </c>
      <c r="X31" s="3">
        <v>31</v>
      </c>
      <c r="Y31" s="3">
        <v>746492</v>
      </c>
    </row>
    <row r="35" spans="1:8">
      <c r="A35" s="36" t="s">
        <v>1383</v>
      </c>
    </row>
    <row r="37" spans="1:8">
      <c r="A37" s="307" t="s">
        <v>1729</v>
      </c>
      <c r="B37" s="307"/>
      <c r="C37" s="307"/>
      <c r="D37" s="307"/>
      <c r="E37" s="307"/>
      <c r="F37" s="280"/>
      <c r="G37" s="280"/>
      <c r="H37" s="280"/>
    </row>
  </sheetData>
  <mergeCells count="8">
    <mergeCell ref="A37:E37"/>
    <mergeCell ref="V13:W14"/>
    <mergeCell ref="X13:Y14"/>
    <mergeCell ref="A10:I10"/>
    <mergeCell ref="N13:O14"/>
    <mergeCell ref="P13:Q14"/>
    <mergeCell ref="R13:S14"/>
    <mergeCell ref="T13:U14"/>
  </mergeCells>
  <pageMargins left="0.19685039370078741" right="0.19685039370078741" top="0.59055118110236227" bottom="0.39370078740157483" header="0.31496062992125984" footer="0.31496062992125984"/>
  <pageSetup paperSize="8" scale="96" orientation="landscape" horizontalDpi="300" verticalDpi="300" r:id="rId1"/>
  <headerFooter>
    <oddHeader>&amp;L&amp;Z&amp;F  onglet &amp;A &amp;D &amp;T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B1:P52"/>
  <sheetViews>
    <sheetView topLeftCell="A6" zoomScaleNormal="100" workbookViewId="0">
      <selection activeCell="I37" sqref="I37"/>
    </sheetView>
  </sheetViews>
  <sheetFormatPr baseColWidth="10" defaultColWidth="10.7109375" defaultRowHeight="12.75"/>
  <cols>
    <col min="2" max="2" width="22.42578125" customWidth="1"/>
    <col min="7" max="7" width="15.42578125" customWidth="1"/>
    <col min="8" max="8" width="12.85546875" customWidth="1"/>
    <col min="9" max="9" width="8.85546875" customWidth="1"/>
    <col min="11" max="11" width="13.5703125" customWidth="1"/>
    <col min="12" max="16" width="12.140625" customWidth="1"/>
    <col min="17" max="18" width="13.5703125" customWidth="1"/>
  </cols>
  <sheetData>
    <row r="1" spans="2:15">
      <c r="B1" s="2" t="s">
        <v>1378</v>
      </c>
    </row>
    <row r="2" spans="2:15">
      <c r="B2" s="59"/>
      <c r="G2" s="3"/>
      <c r="H2" s="3"/>
      <c r="I2" s="3"/>
    </row>
    <row r="3" spans="2:15" s="3" customFormat="1">
      <c r="B3" s="59"/>
      <c r="M3" s="175"/>
      <c r="N3" s="175"/>
      <c r="O3" s="217"/>
    </row>
    <row r="4" spans="2:15">
      <c r="C4" s="218">
        <v>2021</v>
      </c>
      <c r="D4" s="218">
        <v>2021</v>
      </c>
      <c r="G4" s="175"/>
      <c r="H4" s="175"/>
      <c r="I4" s="175"/>
      <c r="M4" s="241"/>
      <c r="N4" s="241"/>
      <c r="O4" s="217"/>
    </row>
    <row r="5" spans="2:15">
      <c r="B5" t="s">
        <v>1577</v>
      </c>
      <c r="C5" s="220">
        <f>D5/D$13</f>
        <v>0.25284259570992673</v>
      </c>
      <c r="D5" s="175">
        <v>952275</v>
      </c>
      <c r="E5" s="220"/>
      <c r="G5" s="175"/>
      <c r="H5" s="175"/>
      <c r="I5" s="175"/>
      <c r="M5" s="241"/>
      <c r="N5" s="241"/>
      <c r="O5" s="217"/>
    </row>
    <row r="6" spans="2:15">
      <c r="B6" t="s">
        <v>1578</v>
      </c>
      <c r="C6" s="220">
        <f t="shared" ref="C6:C13" si="0">D6/D$13</f>
        <v>3.1400778912644742E-2</v>
      </c>
      <c r="D6" s="175">
        <v>118264</v>
      </c>
      <c r="E6" s="220"/>
      <c r="G6" s="175"/>
      <c r="H6" s="175"/>
      <c r="I6" s="175"/>
      <c r="L6" s="221"/>
      <c r="M6" s="221"/>
      <c r="N6" s="221"/>
      <c r="O6" s="217"/>
    </row>
    <row r="7" spans="2:15">
      <c r="B7" t="s">
        <v>1579</v>
      </c>
      <c r="C7" s="220">
        <f t="shared" si="0"/>
        <v>0.17549059070551387</v>
      </c>
      <c r="D7" s="175">
        <v>660946</v>
      </c>
      <c r="E7" s="220"/>
      <c r="G7" s="175"/>
      <c r="H7" s="175"/>
      <c r="I7" s="175"/>
      <c r="L7" s="221"/>
      <c r="M7" s="221"/>
      <c r="N7" s="221"/>
      <c r="O7" s="217"/>
    </row>
    <row r="8" spans="2:15">
      <c r="B8" t="s">
        <v>1580</v>
      </c>
      <c r="C8" s="220">
        <f t="shared" si="0"/>
        <v>1.878407211792232E-2</v>
      </c>
      <c r="D8" s="175">
        <v>70746</v>
      </c>
      <c r="E8" s="220"/>
      <c r="G8" s="175"/>
      <c r="H8" s="175"/>
      <c r="I8" s="175"/>
      <c r="L8" s="221"/>
      <c r="M8" s="221"/>
      <c r="N8" s="221"/>
      <c r="O8" s="217"/>
    </row>
    <row r="9" spans="2:15">
      <c r="B9" t="s">
        <v>1581</v>
      </c>
      <c r="C9" s="220">
        <f t="shared" si="0"/>
        <v>5.6450987659959068E-3</v>
      </c>
      <c r="D9" s="175">
        <v>21261</v>
      </c>
      <c r="E9" s="220"/>
      <c r="G9" s="175"/>
      <c r="H9" s="175"/>
      <c r="I9" s="175"/>
      <c r="L9" s="221"/>
      <c r="M9" s="221"/>
      <c r="N9" s="221"/>
      <c r="O9" s="217"/>
    </row>
    <row r="10" spans="2:15">
      <c r="B10" t="s">
        <v>1582</v>
      </c>
      <c r="C10" s="220">
        <f t="shared" si="0"/>
        <v>1.598847243271603E-2</v>
      </c>
      <c r="D10" s="175">
        <v>60217</v>
      </c>
      <c r="E10" s="220"/>
      <c r="G10" s="175"/>
      <c r="H10" s="175"/>
      <c r="I10" s="175"/>
      <c r="L10" s="221"/>
      <c r="M10" s="221"/>
      <c r="N10" s="221"/>
      <c r="O10" s="217"/>
    </row>
    <row r="11" spans="2:15">
      <c r="B11" t="s">
        <v>1583</v>
      </c>
      <c r="C11" s="220">
        <f t="shared" si="0"/>
        <v>0.21888225929273372</v>
      </c>
      <c r="D11" s="175">
        <v>824371</v>
      </c>
      <c r="E11" s="220"/>
      <c r="G11" s="175"/>
      <c r="H11" s="175"/>
      <c r="I11" s="175"/>
      <c r="L11" s="221"/>
      <c r="M11" s="221"/>
      <c r="N11" s="221"/>
      <c r="O11" s="217"/>
    </row>
    <row r="12" spans="2:15">
      <c r="B12" t="s">
        <v>1584</v>
      </c>
      <c r="C12" s="220">
        <f t="shared" si="0"/>
        <v>0.28096613206254667</v>
      </c>
      <c r="D12" s="12">
        <f>D13-D5-D6-D7-D8-D9-D10-D11</f>
        <v>1058196</v>
      </c>
      <c r="E12" s="220"/>
      <c r="G12" s="175"/>
      <c r="H12" s="175"/>
      <c r="I12" s="175"/>
      <c r="L12" s="221"/>
      <c r="M12" s="221"/>
      <c r="N12" s="221"/>
    </row>
    <row r="13" spans="2:15">
      <c r="B13" t="s">
        <v>1585</v>
      </c>
      <c r="C13" s="220">
        <f t="shared" si="0"/>
        <v>1</v>
      </c>
      <c r="D13" s="219">
        <v>3766276</v>
      </c>
      <c r="E13" s="222"/>
      <c r="G13" s="175"/>
      <c r="H13" s="175"/>
      <c r="I13" s="175"/>
    </row>
    <row r="14" spans="2:15">
      <c r="G14" s="175"/>
      <c r="H14" s="175"/>
      <c r="I14" s="175"/>
    </row>
    <row r="16" spans="2:15" ht="15">
      <c r="B16" s="49" t="s">
        <v>1586</v>
      </c>
      <c r="C16" s="49"/>
      <c r="D16" s="49"/>
      <c r="E16" s="49"/>
      <c r="F16" s="49"/>
    </row>
    <row r="17" spans="2:16">
      <c r="B17" s="208" t="s">
        <v>1587</v>
      </c>
    </row>
    <row r="18" spans="2:16">
      <c r="B18" s="36" t="s">
        <v>1624</v>
      </c>
    </row>
    <row r="19" spans="2:16" ht="14.25">
      <c r="B19" s="72"/>
    </row>
    <row r="20" spans="2:16" ht="14.25">
      <c r="B20" s="72"/>
      <c r="H20">
        <v>2015</v>
      </c>
      <c r="I20">
        <v>2016</v>
      </c>
      <c r="J20">
        <v>2017</v>
      </c>
      <c r="K20" s="3">
        <v>2018</v>
      </c>
      <c r="L20" s="3">
        <v>2019</v>
      </c>
      <c r="M20" s="175">
        <v>2020</v>
      </c>
      <c r="N20" s="175">
        <v>2021</v>
      </c>
    </row>
    <row r="21" spans="2:16">
      <c r="G21" t="s">
        <v>1577</v>
      </c>
      <c r="H21" s="12">
        <v>848290</v>
      </c>
      <c r="I21" s="12">
        <v>1079770</v>
      </c>
      <c r="J21" s="12">
        <v>1140965</v>
      </c>
      <c r="K21" s="223">
        <v>1038329.796</v>
      </c>
      <c r="L21" s="224">
        <v>928056.68500000006</v>
      </c>
      <c r="M21" s="219">
        <v>882575</v>
      </c>
      <c r="N21" s="175">
        <v>952275</v>
      </c>
    </row>
    <row r="22" spans="2:16">
      <c r="G22" t="s">
        <v>1578</v>
      </c>
      <c r="H22" s="12">
        <v>77095</v>
      </c>
      <c r="I22" s="12">
        <v>120120</v>
      </c>
      <c r="J22" s="12">
        <v>177703</v>
      </c>
      <c r="K22" s="223">
        <v>99222.356</v>
      </c>
      <c r="L22" s="224">
        <v>108819.868</v>
      </c>
      <c r="M22" s="219">
        <v>181218</v>
      </c>
      <c r="N22" s="175">
        <v>118264</v>
      </c>
    </row>
    <row r="23" spans="2:16">
      <c r="G23" t="s">
        <v>1579</v>
      </c>
      <c r="H23" s="12">
        <v>744626</v>
      </c>
      <c r="I23" s="12">
        <v>543413</v>
      </c>
      <c r="J23" s="12">
        <v>512402</v>
      </c>
      <c r="K23" s="223">
        <v>551333.429</v>
      </c>
      <c r="L23" s="224">
        <v>578786.28599999996</v>
      </c>
      <c r="M23" s="219">
        <v>718193</v>
      </c>
      <c r="N23" s="175">
        <v>660946</v>
      </c>
    </row>
    <row r="24" spans="2:16">
      <c r="G24" t="s">
        <v>1580</v>
      </c>
      <c r="H24" s="12">
        <v>140059</v>
      </c>
      <c r="I24" s="12">
        <v>110818</v>
      </c>
      <c r="J24" s="12">
        <v>82522</v>
      </c>
      <c r="K24" s="223">
        <v>74415.910999999993</v>
      </c>
      <c r="L24" s="224">
        <v>62938.974000000002</v>
      </c>
      <c r="M24" s="219">
        <v>74550</v>
      </c>
      <c r="N24" s="175">
        <v>70746</v>
      </c>
    </row>
    <row r="25" spans="2:16">
      <c r="G25" t="s">
        <v>1581</v>
      </c>
      <c r="H25" s="12">
        <v>24714</v>
      </c>
      <c r="I25" s="12">
        <v>13163</v>
      </c>
      <c r="J25" s="12">
        <v>15908</v>
      </c>
      <c r="K25" s="225">
        <v>25749.32</v>
      </c>
      <c r="L25" s="225">
        <v>32890.550000000003</v>
      </c>
      <c r="M25" s="219">
        <v>33123</v>
      </c>
      <c r="N25" s="175">
        <v>21261</v>
      </c>
    </row>
    <row r="26" spans="2:16">
      <c r="G26" t="s">
        <v>1582</v>
      </c>
      <c r="H26" s="12">
        <v>68216</v>
      </c>
      <c r="I26" s="12">
        <v>71002</v>
      </c>
      <c r="J26" s="12">
        <v>76004</v>
      </c>
      <c r="K26" s="225">
        <v>95806.27</v>
      </c>
      <c r="L26" s="225">
        <v>73842.7</v>
      </c>
      <c r="M26" s="219">
        <v>94182</v>
      </c>
      <c r="N26" s="175">
        <v>60217</v>
      </c>
      <c r="O26" s="226">
        <f>N26/M26</f>
        <v>0.63936845681765098</v>
      </c>
      <c r="P26" s="244">
        <f>O26-1</f>
        <v>-0.36063154318234902</v>
      </c>
    </row>
    <row r="27" spans="2:16">
      <c r="G27" t="s">
        <v>1583</v>
      </c>
      <c r="H27" s="12">
        <v>997509</v>
      </c>
      <c r="I27" s="12">
        <v>923071</v>
      </c>
      <c r="J27" s="12">
        <v>874938</v>
      </c>
      <c r="K27" s="225">
        <v>841586.67</v>
      </c>
      <c r="L27" s="225">
        <v>803517.47</v>
      </c>
      <c r="M27" s="219">
        <v>998662</v>
      </c>
      <c r="N27" s="175">
        <v>824371</v>
      </c>
    </row>
    <row r="28" spans="2:16">
      <c r="G28" s="227" t="s">
        <v>1584</v>
      </c>
      <c r="H28" s="12">
        <v>928660</v>
      </c>
      <c r="I28" s="12">
        <v>897017</v>
      </c>
      <c r="J28" s="12">
        <v>897391</v>
      </c>
      <c r="K28" s="12">
        <f>K29-(K21+K22+K23+K24+K25+K26+K27)</f>
        <v>984769.24799999967</v>
      </c>
      <c r="L28" s="12">
        <v>1102827</v>
      </c>
      <c r="M28" s="12">
        <f>M29-M21-M22-M23-M24-M25-M26-M27</f>
        <v>747343</v>
      </c>
      <c r="N28" s="12">
        <f>N29-N21-N22-N23-N24-N25-N26-N27</f>
        <v>1058196</v>
      </c>
    </row>
    <row r="29" spans="2:16">
      <c r="G29" s="59" t="s">
        <v>1585</v>
      </c>
      <c r="H29" s="228">
        <f>SUM(H21:H28)</f>
        <v>3829169</v>
      </c>
      <c r="I29" s="228">
        <f>SUM(I21:I28)</f>
        <v>3758374</v>
      </c>
      <c r="J29" s="228">
        <v>3777833</v>
      </c>
      <c r="K29" s="229">
        <v>3711213</v>
      </c>
      <c r="L29" s="229">
        <v>3691680</v>
      </c>
      <c r="M29" s="242">
        <v>3729846</v>
      </c>
      <c r="N29" s="242">
        <v>3766276</v>
      </c>
    </row>
    <row r="30" spans="2:16">
      <c r="G30" s="3"/>
      <c r="M30" s="230">
        <f>M29/L29</f>
        <v>1.0103383825250292</v>
      </c>
      <c r="N30" s="230">
        <f>N29/M29</f>
        <v>1.0097671592875417</v>
      </c>
    </row>
    <row r="31" spans="2:16">
      <c r="G31" s="8" t="s">
        <v>1588</v>
      </c>
      <c r="K31" s="12">
        <f>K21+K22+K23+K24+K25</f>
        <v>1789050.8120000002</v>
      </c>
      <c r="L31" s="12">
        <f>L21+L22+L23+L24+L25</f>
        <v>1711492.3630000001</v>
      </c>
      <c r="M31" s="12">
        <f>M21+M22+M23+M24+M25</f>
        <v>1889659</v>
      </c>
      <c r="N31" s="12">
        <f>N21+N22+N23+N24+N25</f>
        <v>1823492</v>
      </c>
      <c r="O31" s="243">
        <f>N31/N29</f>
        <v>0.48416313621200358</v>
      </c>
    </row>
    <row r="32" spans="2:16">
      <c r="L32" s="230">
        <f>L31/K31</f>
        <v>0.95664826930583569</v>
      </c>
      <c r="M32" s="230">
        <f>M31/L31</f>
        <v>1.1041001647753188</v>
      </c>
      <c r="N32" s="230">
        <f>N31/M31</f>
        <v>0.96498468771349755</v>
      </c>
    </row>
    <row r="33" spans="2:15">
      <c r="G33" s="3" t="s">
        <v>1577</v>
      </c>
      <c r="K33" s="223">
        <v>1038329.796</v>
      </c>
      <c r="L33" s="224">
        <v>928056.68500000006</v>
      </c>
      <c r="M33" s="219">
        <v>882575</v>
      </c>
      <c r="N33" s="175">
        <v>952275</v>
      </c>
      <c r="O33" s="243">
        <f>N33/N$31</f>
        <v>0.52222603663739686</v>
      </c>
    </row>
    <row r="34" spans="2:15">
      <c r="G34" s="3" t="s">
        <v>1578</v>
      </c>
      <c r="K34" s="223">
        <v>99222.356</v>
      </c>
      <c r="L34" s="224">
        <v>108819.868</v>
      </c>
      <c r="M34" s="219">
        <v>181218</v>
      </c>
      <c r="N34" s="175">
        <v>118264</v>
      </c>
      <c r="O34" s="243">
        <f t="shared" ref="O34:O37" si="1">N34/N$31</f>
        <v>6.4855782202499379E-2</v>
      </c>
    </row>
    <row r="35" spans="2:15">
      <c r="G35" s="3" t="s">
        <v>1579</v>
      </c>
      <c r="K35" s="223">
        <v>551333.429</v>
      </c>
      <c r="L35" s="224">
        <v>578786.28599999996</v>
      </c>
      <c r="M35" s="219">
        <v>718193</v>
      </c>
      <c r="N35" s="175">
        <v>660946</v>
      </c>
      <c r="O35" s="243">
        <f t="shared" si="1"/>
        <v>0.36246169437540721</v>
      </c>
    </row>
    <row r="36" spans="2:15">
      <c r="G36" s="3" t="s">
        <v>1580</v>
      </c>
      <c r="K36" s="223">
        <v>74415.910999999993</v>
      </c>
      <c r="L36" s="224">
        <v>62938.974000000002</v>
      </c>
      <c r="M36" s="219">
        <v>74550</v>
      </c>
      <c r="N36" s="175">
        <v>70746</v>
      </c>
      <c r="O36" s="243">
        <f t="shared" si="1"/>
        <v>3.8796989512429998E-2</v>
      </c>
    </row>
    <row r="37" spans="2:15">
      <c r="G37" s="3" t="s">
        <v>1581</v>
      </c>
      <c r="K37" s="225">
        <v>25749.32</v>
      </c>
      <c r="L37" s="225">
        <v>32890.550000000003</v>
      </c>
      <c r="M37" s="219">
        <v>33123</v>
      </c>
      <c r="N37" s="175">
        <v>21261</v>
      </c>
      <c r="O37" s="243">
        <f t="shared" si="1"/>
        <v>1.1659497272266619E-2</v>
      </c>
    </row>
    <row r="40" spans="2:15">
      <c r="G40" s="311" t="s">
        <v>1712</v>
      </c>
      <c r="H40" s="311"/>
    </row>
    <row r="43" spans="2:15">
      <c r="B43" s="36" t="s">
        <v>1589</v>
      </c>
    </row>
    <row r="44" spans="2:15" s="1" customFormat="1">
      <c r="B44" s="36"/>
    </row>
    <row r="45" spans="2:15" s="1" customFormat="1">
      <c r="B45" s="36"/>
    </row>
    <row r="46" spans="2:15" s="3" customFormat="1">
      <c r="B46" s="5" t="s">
        <v>1590</v>
      </c>
    </row>
    <row r="47" spans="2:15" s="3" customFormat="1">
      <c r="B47" s="5" t="s">
        <v>1591</v>
      </c>
    </row>
    <row r="48" spans="2:15">
      <c r="G48" s="3"/>
    </row>
    <row r="49" spans="2:2">
      <c r="B49" s="5" t="s">
        <v>1592</v>
      </c>
    </row>
    <row r="50" spans="2:2">
      <c r="B50" s="74" t="s">
        <v>1593</v>
      </c>
    </row>
    <row r="51" spans="2:2">
      <c r="B51" s="5" t="s">
        <v>1594</v>
      </c>
    </row>
    <row r="52" spans="2:2">
      <c r="B52" s="231" t="s">
        <v>1595</v>
      </c>
    </row>
  </sheetData>
  <mergeCells count="1">
    <mergeCell ref="G40:H40"/>
  </mergeCells>
  <pageMargins left="0.19685039370078741" right="0.19685039370078741" top="0.59055118110236227" bottom="0.39370078740157483" header="0.31496062992125984" footer="0.31496062992125984"/>
  <pageSetup paperSize="9" scale="74" orientation="landscape" horizontalDpi="300" verticalDpi="300" r:id="rId1"/>
  <headerFooter>
    <oddHeader>&amp;L&amp;Z&amp;F  onglet  &amp;A  &amp;D  &amp;T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F48"/>
  <sheetViews>
    <sheetView zoomScale="75" zoomScaleNormal="75" workbookViewId="0">
      <selection activeCell="M36" sqref="M36"/>
    </sheetView>
  </sheetViews>
  <sheetFormatPr baseColWidth="10" defaultRowHeight="12.75"/>
  <cols>
    <col min="1" max="1" width="29.85546875" customWidth="1"/>
  </cols>
  <sheetData>
    <row r="2" spans="1:6" ht="15">
      <c r="A2" s="291" t="s">
        <v>1725</v>
      </c>
    </row>
    <row r="3" spans="1:6">
      <c r="A3" s="208" t="s">
        <v>1696</v>
      </c>
    </row>
    <row r="4" spans="1:6" s="253" customFormat="1">
      <c r="B4" s="36"/>
    </row>
    <row r="5" spans="1:6" ht="15">
      <c r="A5" s="266" t="s">
        <v>1669</v>
      </c>
      <c r="B5" s="266">
        <v>2018</v>
      </c>
      <c r="C5" s="266">
        <v>2019</v>
      </c>
      <c r="D5" s="266">
        <v>2020</v>
      </c>
      <c r="E5" s="266">
        <v>2021</v>
      </c>
      <c r="F5" s="265"/>
    </row>
    <row r="6" spans="1:6" ht="15">
      <c r="A6" s="267" t="s">
        <v>1686</v>
      </c>
      <c r="B6" s="268">
        <v>245.91</v>
      </c>
      <c r="C6" s="268">
        <v>219.31700000000001</v>
      </c>
      <c r="D6" s="268">
        <v>280.72800000000001</v>
      </c>
      <c r="E6" s="268">
        <v>276.738</v>
      </c>
      <c r="F6" s="265"/>
    </row>
    <row r="7" spans="1:6" ht="15">
      <c r="A7" s="267" t="s">
        <v>1690</v>
      </c>
      <c r="B7" s="268">
        <v>667.13</v>
      </c>
      <c r="C7" s="268">
        <v>657.81200000000001</v>
      </c>
      <c r="D7" s="268">
        <v>644.74300000000005</v>
      </c>
      <c r="E7" s="268">
        <v>627.173</v>
      </c>
      <c r="F7" s="265"/>
    </row>
    <row r="8" spans="1:6" ht="15">
      <c r="A8" s="267" t="s">
        <v>1691</v>
      </c>
      <c r="B8" s="268">
        <v>18.885000000000002</v>
      </c>
      <c r="C8" s="268">
        <v>19.434999999999999</v>
      </c>
      <c r="D8" s="268">
        <v>19.222999999999999</v>
      </c>
      <c r="E8" s="268">
        <v>17.231999999999999</v>
      </c>
      <c r="F8" s="265"/>
    </row>
    <row r="9" spans="1:6" ht="15">
      <c r="A9" s="267" t="s">
        <v>1692</v>
      </c>
      <c r="B9" s="268">
        <v>69.674000000000007</v>
      </c>
      <c r="C9" s="268">
        <v>76.671000000000006</v>
      </c>
      <c r="D9" s="268">
        <v>77.204999999999998</v>
      </c>
      <c r="E9" s="268">
        <v>69.584999999999994</v>
      </c>
      <c r="F9" s="265"/>
    </row>
    <row r="10" spans="1:6" ht="15">
      <c r="A10" s="267" t="s">
        <v>1689</v>
      </c>
      <c r="B10" s="268">
        <v>354.41199999999998</v>
      </c>
      <c r="C10" s="268">
        <v>359.46699999999998</v>
      </c>
      <c r="D10" s="268">
        <v>369.05799999999999</v>
      </c>
      <c r="E10" s="268">
        <v>354.84899999999999</v>
      </c>
      <c r="F10" s="265"/>
    </row>
    <row r="11" spans="1:6" ht="15">
      <c r="A11" s="269" t="s">
        <v>1675</v>
      </c>
      <c r="B11" s="268">
        <v>951.36099999999999</v>
      </c>
      <c r="C11" s="268">
        <v>969.07600000000002</v>
      </c>
      <c r="D11" s="268">
        <v>977.44299999999998</v>
      </c>
      <c r="E11" s="268">
        <v>1029.5129999999999</v>
      </c>
      <c r="F11" s="265"/>
    </row>
    <row r="12" spans="1:6" s="265" customFormat="1" ht="15">
      <c r="A12" s="269" t="s">
        <v>1676</v>
      </c>
      <c r="B12" s="268">
        <v>254.602</v>
      </c>
      <c r="C12" s="268">
        <v>259.827</v>
      </c>
      <c r="D12" s="268">
        <v>300.19600000000003</v>
      </c>
      <c r="E12" s="268">
        <v>329.06599999999997</v>
      </c>
      <c r="F12" s="242"/>
    </row>
    <row r="13" spans="1:6" s="265" customFormat="1" ht="15">
      <c r="A13" s="269" t="s">
        <v>1677</v>
      </c>
      <c r="B13" s="268">
        <v>346.988</v>
      </c>
      <c r="C13" s="268">
        <v>348.077</v>
      </c>
      <c r="D13" s="268">
        <v>359.55500000000001</v>
      </c>
      <c r="E13" s="268">
        <v>360.41</v>
      </c>
      <c r="F13" s="242"/>
    </row>
    <row r="14" spans="1:6" s="265" customFormat="1" ht="15">
      <c r="A14" s="269" t="s">
        <v>1678</v>
      </c>
      <c r="B14" s="268">
        <v>440.81599999999997</v>
      </c>
      <c r="C14" s="268">
        <v>415.65</v>
      </c>
      <c r="D14" s="268">
        <v>352.15499999999997</v>
      </c>
      <c r="E14" s="268">
        <v>372.26900000000001</v>
      </c>
      <c r="F14" s="242"/>
    </row>
    <row r="15" spans="1:6" s="265" customFormat="1" ht="15">
      <c r="A15" s="267" t="s">
        <v>1687</v>
      </c>
      <c r="B15" s="268">
        <v>2067.6089999999999</v>
      </c>
      <c r="C15" s="268">
        <v>2068.5830000000001</v>
      </c>
      <c r="D15" s="268">
        <v>2059.0349999999999</v>
      </c>
      <c r="E15" s="268">
        <v>2156.7370000000001</v>
      </c>
      <c r="F15" s="242"/>
    </row>
    <row r="16" spans="1:6" s="265" customFormat="1" ht="15">
      <c r="A16" s="267" t="s">
        <v>1680</v>
      </c>
      <c r="B16" s="268">
        <v>118.54600000000001</v>
      </c>
      <c r="C16" s="268">
        <v>116.943</v>
      </c>
      <c r="D16" s="268">
        <v>109.21</v>
      </c>
      <c r="E16" s="268">
        <v>105.485</v>
      </c>
      <c r="F16" s="242"/>
    </row>
    <row r="17" spans="1:5" ht="15">
      <c r="A17" s="267" t="s">
        <v>1688</v>
      </c>
      <c r="B17" s="268">
        <v>3711.2130000000002</v>
      </c>
      <c r="C17" s="268">
        <v>3691.68</v>
      </c>
      <c r="D17" s="268">
        <v>3729.846</v>
      </c>
      <c r="E17" s="268">
        <v>3766.2759999999998</v>
      </c>
    </row>
    <row r="18" spans="1:5">
      <c r="A18" s="250" t="s">
        <v>1693</v>
      </c>
    </row>
    <row r="19" spans="1:5" s="265" customFormat="1">
      <c r="A19" s="250" t="s">
        <v>1694</v>
      </c>
    </row>
    <row r="20" spans="1:5">
      <c r="A20" s="36" t="s">
        <v>1685</v>
      </c>
    </row>
    <row r="22" spans="1:5" s="265" customFormat="1"/>
    <row r="23" spans="1:5" s="265" customFormat="1"/>
    <row r="24" spans="1:5" s="265" customFormat="1"/>
    <row r="26" spans="1:5">
      <c r="A26" s="319" t="s">
        <v>1664</v>
      </c>
      <c r="B26" s="319"/>
      <c r="C26" s="319"/>
    </row>
    <row r="27" spans="1:5">
      <c r="A27" s="319" t="s">
        <v>1665</v>
      </c>
      <c r="B27" s="319"/>
      <c r="C27" s="319"/>
    </row>
    <row r="28" spans="1:5">
      <c r="A28" s="319" t="s">
        <v>1666</v>
      </c>
      <c r="B28" s="319"/>
      <c r="C28" s="319"/>
    </row>
    <row r="29" spans="1:5">
      <c r="A29" s="319" t="s">
        <v>1667</v>
      </c>
      <c r="B29" s="319"/>
      <c r="C29" s="319"/>
    </row>
    <row r="30" spans="1:5">
      <c r="A30" s="319" t="s">
        <v>1684</v>
      </c>
      <c r="B30" s="319"/>
      <c r="C30" s="319"/>
    </row>
    <row r="31" spans="1:5">
      <c r="A31" s="319" t="s">
        <v>1668</v>
      </c>
      <c r="B31" s="319"/>
      <c r="C31" s="319"/>
    </row>
    <row r="33" spans="1:6" ht="15">
      <c r="A33" s="266" t="s">
        <v>1669</v>
      </c>
      <c r="B33" s="266">
        <v>2018</v>
      </c>
      <c r="C33" s="266">
        <v>2019</v>
      </c>
      <c r="D33" s="266">
        <v>2020</v>
      </c>
      <c r="E33" s="266">
        <v>2021</v>
      </c>
      <c r="F33" s="250" t="s">
        <v>1695</v>
      </c>
    </row>
    <row r="34" spans="1:6" ht="15">
      <c r="A34" s="267" t="s">
        <v>1670</v>
      </c>
      <c r="B34" s="268">
        <v>245910</v>
      </c>
      <c r="C34" s="268">
        <v>219317</v>
      </c>
      <c r="D34" s="271">
        <v>280728</v>
      </c>
      <c r="E34" s="268">
        <v>276738</v>
      </c>
      <c r="F34" s="272">
        <f t="shared" ref="F34:F42" si="0">E34/E$47</f>
        <v>7.347788637901205E-2</v>
      </c>
    </row>
    <row r="35" spans="1:6" ht="15">
      <c r="A35" s="267" t="s">
        <v>1671</v>
      </c>
      <c r="B35" s="268">
        <v>667130</v>
      </c>
      <c r="C35" s="268">
        <v>657812</v>
      </c>
      <c r="D35" s="271">
        <v>644743</v>
      </c>
      <c r="E35" s="268">
        <v>627173</v>
      </c>
      <c r="F35" s="272">
        <f t="shared" si="0"/>
        <v>0.16652337746888438</v>
      </c>
    </row>
    <row r="36" spans="1:6" ht="15">
      <c r="A36" s="267" t="s">
        <v>1672</v>
      </c>
      <c r="B36" s="268">
        <v>18885</v>
      </c>
      <c r="C36" s="268">
        <v>19435</v>
      </c>
      <c r="D36" s="271">
        <v>19223</v>
      </c>
      <c r="E36" s="268">
        <v>17232</v>
      </c>
      <c r="F36" s="272">
        <f t="shared" si="0"/>
        <v>4.5753417965119919E-3</v>
      </c>
    </row>
    <row r="37" spans="1:6" ht="15">
      <c r="A37" s="267" t="s">
        <v>1673</v>
      </c>
      <c r="B37" s="268">
        <v>69674</v>
      </c>
      <c r="C37" s="268">
        <v>76671</v>
      </c>
      <c r="D37" s="271">
        <v>77205</v>
      </c>
      <c r="E37" s="268">
        <v>69585</v>
      </c>
      <c r="F37" s="272">
        <f t="shared" si="0"/>
        <v>1.8475810057467908E-2</v>
      </c>
    </row>
    <row r="38" spans="1:6" ht="15">
      <c r="A38" s="267" t="s">
        <v>1674</v>
      </c>
      <c r="B38" s="268">
        <v>354412</v>
      </c>
      <c r="C38" s="268">
        <v>359467</v>
      </c>
      <c r="D38" s="271">
        <v>369058</v>
      </c>
      <c r="E38" s="268">
        <v>354849</v>
      </c>
      <c r="F38" s="272">
        <f t="shared" si="0"/>
        <v>9.4217471050979801E-2</v>
      </c>
    </row>
    <row r="39" spans="1:6">
      <c r="A39" s="269" t="s">
        <v>1675</v>
      </c>
      <c r="B39" s="270">
        <v>951361</v>
      </c>
      <c r="C39" s="270">
        <v>969076</v>
      </c>
      <c r="D39" s="270">
        <v>977443</v>
      </c>
      <c r="E39" s="270">
        <v>1029513</v>
      </c>
      <c r="F39" s="272">
        <f t="shared" si="0"/>
        <v>0.27335038642945975</v>
      </c>
    </row>
    <row r="40" spans="1:6">
      <c r="A40" s="269" t="s">
        <v>1676</v>
      </c>
      <c r="B40" s="270">
        <v>254602</v>
      </c>
      <c r="C40" s="270">
        <v>259827</v>
      </c>
      <c r="D40" s="270">
        <v>300196</v>
      </c>
      <c r="E40" s="270">
        <v>329066</v>
      </c>
      <c r="F40" s="272">
        <f t="shared" si="0"/>
        <v>8.7371716783369038E-2</v>
      </c>
    </row>
    <row r="41" spans="1:6">
      <c r="A41" s="269" t="s">
        <v>1677</v>
      </c>
      <c r="B41" s="270">
        <v>346988</v>
      </c>
      <c r="C41" s="270">
        <v>348077</v>
      </c>
      <c r="D41" s="270">
        <v>359555</v>
      </c>
      <c r="E41" s="270">
        <v>360410</v>
      </c>
      <c r="F41" s="272">
        <f t="shared" si="0"/>
        <v>9.5693995872846285E-2</v>
      </c>
    </row>
    <row r="42" spans="1:6">
      <c r="A42" s="269" t="s">
        <v>1678</v>
      </c>
      <c r="B42" s="270">
        <v>440816</v>
      </c>
      <c r="C42" s="270">
        <v>415650</v>
      </c>
      <c r="D42" s="270">
        <v>352155</v>
      </c>
      <c r="E42" s="270">
        <v>372269</v>
      </c>
      <c r="F42" s="272">
        <f t="shared" si="0"/>
        <v>9.8842729529115769E-2</v>
      </c>
    </row>
    <row r="43" spans="1:6" ht="15">
      <c r="A43" s="267" t="s">
        <v>1679</v>
      </c>
      <c r="B43" s="268">
        <v>2067609</v>
      </c>
      <c r="C43" s="268">
        <v>2068583</v>
      </c>
      <c r="D43" s="268">
        <v>2059035</v>
      </c>
      <c r="E43" s="268">
        <v>2156737</v>
      </c>
      <c r="F43" s="272">
        <f>E43/E$47</f>
        <v>0.57264443710445012</v>
      </c>
    </row>
    <row r="44" spans="1:6" ht="15">
      <c r="A44" s="267" t="s">
        <v>1680</v>
      </c>
      <c r="B44" s="268">
        <v>118546</v>
      </c>
      <c r="C44" s="268">
        <v>116943</v>
      </c>
      <c r="D44" s="268">
        <v>109210</v>
      </c>
      <c r="E44" s="268">
        <v>105485</v>
      </c>
      <c r="F44" s="272">
        <f t="shared" ref="F44:F47" si="1">E44/E$47</f>
        <v>2.8007772133534559E-2</v>
      </c>
    </row>
    <row r="45" spans="1:6" ht="15">
      <c r="A45" s="267" t="s">
        <v>1681</v>
      </c>
      <c r="B45" s="268">
        <v>3622797</v>
      </c>
      <c r="C45" s="268">
        <v>3601738</v>
      </c>
      <c r="D45" s="268">
        <v>3646177</v>
      </c>
      <c r="E45" s="268">
        <v>3688057</v>
      </c>
      <c r="F45" s="272">
        <f t="shared" si="1"/>
        <v>0.97923173978752487</v>
      </c>
    </row>
    <row r="46" spans="1:6" ht="15">
      <c r="A46" s="267" t="s">
        <v>1682</v>
      </c>
      <c r="B46" s="268">
        <v>88416</v>
      </c>
      <c r="C46" s="268">
        <v>89942</v>
      </c>
      <c r="D46" s="268">
        <v>83669</v>
      </c>
      <c r="E46" s="268">
        <v>78219</v>
      </c>
      <c r="F46" s="272">
        <f t="shared" si="1"/>
        <v>2.0768260212475135E-2</v>
      </c>
    </row>
    <row r="47" spans="1:6" ht="15">
      <c r="A47" s="267" t="s">
        <v>1683</v>
      </c>
      <c r="B47" s="268">
        <v>3711213</v>
      </c>
      <c r="C47" s="268">
        <v>3691680</v>
      </c>
      <c r="D47" s="268">
        <v>3729846</v>
      </c>
      <c r="E47" s="268">
        <v>3766276</v>
      </c>
      <c r="F47" s="272">
        <f t="shared" si="1"/>
        <v>1</v>
      </c>
    </row>
    <row r="48" spans="1:6">
      <c r="E48">
        <f>E47/D47</f>
        <v>1.0097671592875417</v>
      </c>
    </row>
  </sheetData>
  <mergeCells count="6">
    <mergeCell ref="A31:C31"/>
    <mergeCell ref="A26:C26"/>
    <mergeCell ref="A27:C27"/>
    <mergeCell ref="A28:C28"/>
    <mergeCell ref="A29:C29"/>
    <mergeCell ref="A30:C30"/>
  </mergeCells>
  <pageMargins left="0.19685039370078741" right="0.19685039370078741" top="0.59055118110236227" bottom="0.39370078740157483" header="0.31496062992125984" footer="0.31496062992125984"/>
  <pageSetup paperSize="9" scale="65" orientation="portrait" r:id="rId1"/>
  <headerFooter>
    <oddHeader>&amp;L&amp;Z&amp;F  onglet &amp;A &amp;D &amp;T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10"/>
  <sheetViews>
    <sheetView zoomScaleNormal="100" workbookViewId="0">
      <selection activeCell="C22" sqref="C22"/>
    </sheetView>
  </sheetViews>
  <sheetFormatPr baseColWidth="10" defaultColWidth="10.7109375" defaultRowHeight="12.75"/>
  <cols>
    <col min="1" max="1" width="66.5703125" customWidth="1"/>
  </cols>
  <sheetData>
    <row r="2" spans="1:1">
      <c r="A2" s="2" t="s">
        <v>1596</v>
      </c>
    </row>
    <row r="3" spans="1:1">
      <c r="A3" s="232" t="s">
        <v>1597</v>
      </c>
    </row>
    <row r="4" spans="1:1">
      <c r="A4" s="232" t="s">
        <v>1598</v>
      </c>
    </row>
    <row r="5" spans="1:1">
      <c r="A5" s="74" t="s">
        <v>1599</v>
      </c>
    </row>
    <row r="6" spans="1:1">
      <c r="A6" s="74" t="s">
        <v>1600</v>
      </c>
    </row>
    <row r="7" spans="1:1">
      <c r="A7" s="74" t="s">
        <v>1601</v>
      </c>
    </row>
    <row r="8" spans="1:1">
      <c r="A8" s="74" t="s">
        <v>1602</v>
      </c>
    </row>
    <row r="9" spans="1:1">
      <c r="A9" s="74" t="s">
        <v>1603</v>
      </c>
    </row>
    <row r="10" spans="1:1">
      <c r="A10" s="74" t="s">
        <v>1604</v>
      </c>
    </row>
  </sheetData>
  <pageMargins left="0.19685039370078741" right="0.19685039370078741" top="0.59055118110236227" bottom="0.39370078740157483" header="0.31496062992125984" footer="0.31496062992125984"/>
  <pageSetup paperSize="9" orientation="portrait" horizontalDpi="300" verticalDpi="300" r:id="rId1"/>
  <headerFooter>
    <oddHeader>&amp;L&amp;Z&amp;F  onglet  &amp;A  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selection activeCell="B1" sqref="B1"/>
    </sheetView>
  </sheetViews>
  <sheetFormatPr baseColWidth="10" defaultColWidth="10.7109375" defaultRowHeight="12.75"/>
  <cols>
    <col min="1" max="1" width="35" customWidth="1"/>
    <col min="2" max="2" width="20.140625" customWidth="1"/>
    <col min="3" max="3" width="16.140625" style="3" customWidth="1"/>
    <col min="4" max="4" width="16.7109375" customWidth="1"/>
    <col min="5" max="5" width="16.7109375" style="3" customWidth="1"/>
    <col min="6" max="7" width="15.85546875" style="3" customWidth="1"/>
    <col min="8" max="8" width="15.28515625" customWidth="1"/>
  </cols>
  <sheetData>
    <row r="1" spans="1:9" s="3" customFormat="1">
      <c r="A1" s="294" t="s">
        <v>1</v>
      </c>
      <c r="B1" s="294"/>
    </row>
    <row r="2" spans="1:9" s="3" customFormat="1">
      <c r="A2" s="3" t="s">
        <v>2</v>
      </c>
    </row>
    <row r="3" spans="1:9" s="3" customFormat="1">
      <c r="A3" s="4" t="s">
        <v>3</v>
      </c>
      <c r="B3" s="4" t="s">
        <v>4</v>
      </c>
      <c r="C3" s="4" t="s">
        <v>5</v>
      </c>
    </row>
    <row r="4" spans="1:9">
      <c r="A4" s="4" t="s">
        <v>6</v>
      </c>
      <c r="B4" s="4" t="s">
        <v>6</v>
      </c>
      <c r="C4" s="4">
        <v>2021</v>
      </c>
    </row>
    <row r="5" spans="1:9">
      <c r="A5" s="4" t="s">
        <v>7</v>
      </c>
      <c r="B5" s="4" t="s">
        <v>7</v>
      </c>
      <c r="C5" s="4" t="s">
        <v>8</v>
      </c>
      <c r="E5" s="4" t="s">
        <v>9</v>
      </c>
      <c r="I5" s="5" t="s">
        <v>10</v>
      </c>
    </row>
    <row r="6" spans="1:9">
      <c r="C6" s="4" t="s">
        <v>11</v>
      </c>
      <c r="I6" s="5" t="s">
        <v>12</v>
      </c>
    </row>
    <row r="8" spans="1:9" ht="15">
      <c r="A8" s="6" t="s">
        <v>13</v>
      </c>
      <c r="B8" s="3"/>
      <c r="D8" s="3"/>
      <c r="F8" s="5"/>
      <c r="G8" s="5"/>
    </row>
    <row r="9" spans="1:9" ht="15">
      <c r="A9" s="7" t="s">
        <v>14</v>
      </c>
      <c r="B9" s="5" t="s">
        <v>15</v>
      </c>
      <c r="C9" s="5" t="s">
        <v>16</v>
      </c>
      <c r="D9" s="5" t="s">
        <v>17</v>
      </c>
      <c r="E9" s="8" t="s">
        <v>18</v>
      </c>
    </row>
    <row r="10" spans="1:9">
      <c r="A10" s="8" t="s">
        <v>19</v>
      </c>
      <c r="B10" s="9">
        <v>105690099</v>
      </c>
      <c r="C10" s="9">
        <v>5503641</v>
      </c>
      <c r="D10" s="9">
        <v>1734082</v>
      </c>
      <c r="E10" s="9">
        <f t="shared" ref="E10:E22" si="0">SUM(B10:D10)</f>
        <v>112927822</v>
      </c>
    </row>
    <row r="11" spans="1:9">
      <c r="A11" s="8" t="s">
        <v>20</v>
      </c>
      <c r="B11" s="9">
        <v>87690185</v>
      </c>
      <c r="C11" s="9">
        <v>10896100</v>
      </c>
      <c r="D11" s="9">
        <v>1254319</v>
      </c>
      <c r="E11" s="9">
        <f t="shared" si="0"/>
        <v>99840604</v>
      </c>
    </row>
    <row r="12" spans="1:9">
      <c r="A12" s="8" t="s">
        <v>21</v>
      </c>
      <c r="B12" s="9">
        <v>87828271</v>
      </c>
      <c r="C12" s="9">
        <v>10187496</v>
      </c>
      <c r="D12" s="9">
        <v>1584821</v>
      </c>
      <c r="E12" s="9">
        <f t="shared" si="0"/>
        <v>99600588</v>
      </c>
    </row>
    <row r="13" spans="1:9">
      <c r="A13" s="8" t="s">
        <v>22</v>
      </c>
      <c r="B13" s="9">
        <v>89459770</v>
      </c>
      <c r="C13" s="9">
        <v>4055101</v>
      </c>
      <c r="D13" s="9">
        <v>963840</v>
      </c>
      <c r="E13" s="9">
        <f t="shared" si="0"/>
        <v>94478711</v>
      </c>
    </row>
    <row r="14" spans="1:9">
      <c r="A14" s="8" t="s">
        <v>23</v>
      </c>
      <c r="B14" s="9">
        <v>53210845</v>
      </c>
      <c r="C14" s="9">
        <v>3687116</v>
      </c>
      <c r="D14" s="9">
        <v>759215</v>
      </c>
      <c r="E14" s="9">
        <f t="shared" si="0"/>
        <v>57657176</v>
      </c>
    </row>
    <row r="15" spans="1:9">
      <c r="A15" s="8" t="s">
        <v>24</v>
      </c>
      <c r="B15" s="9">
        <v>50121030</v>
      </c>
      <c r="C15" s="9">
        <v>4443160</v>
      </c>
      <c r="D15" s="9">
        <v>644330</v>
      </c>
      <c r="E15" s="9">
        <f t="shared" si="0"/>
        <v>55208520</v>
      </c>
    </row>
    <row r="16" spans="1:9">
      <c r="A16" s="8" t="s">
        <v>25</v>
      </c>
      <c r="B16" s="9">
        <v>47100590</v>
      </c>
      <c r="C16" s="9">
        <v>5373542</v>
      </c>
      <c r="D16" s="9">
        <v>814839</v>
      </c>
      <c r="E16" s="9">
        <f t="shared" si="0"/>
        <v>53288971</v>
      </c>
    </row>
    <row r="17" spans="1:11">
      <c r="A17" s="8" t="s">
        <v>26</v>
      </c>
      <c r="B17" s="9">
        <v>40328888</v>
      </c>
      <c r="C17" s="9">
        <v>6675167</v>
      </c>
      <c r="D17" s="9">
        <v>1105884</v>
      </c>
      <c r="E17" s="9">
        <f t="shared" si="0"/>
        <v>48109939</v>
      </c>
    </row>
    <row r="18" spans="1:11">
      <c r="A18" s="8" t="s">
        <v>27</v>
      </c>
      <c r="B18" s="9">
        <v>45238040</v>
      </c>
      <c r="C18" s="9">
        <v>1814950</v>
      </c>
      <c r="D18" s="9">
        <v>320914</v>
      </c>
      <c r="E18" s="9">
        <f t="shared" si="0"/>
        <v>47373904</v>
      </c>
    </row>
    <row r="19" spans="1:11">
      <c r="A19" s="8" t="s">
        <v>28</v>
      </c>
      <c r="B19" s="9">
        <v>35986682</v>
      </c>
      <c r="C19" s="9">
        <v>2185194</v>
      </c>
      <c r="D19" s="9">
        <v>138386</v>
      </c>
      <c r="E19" s="9">
        <f t="shared" si="0"/>
        <v>38310262</v>
      </c>
    </row>
    <row r="20" spans="1:11">
      <c r="A20" s="8" t="s">
        <v>29</v>
      </c>
      <c r="B20" s="9">
        <v>30206535</v>
      </c>
      <c r="C20" s="9">
        <v>2293855</v>
      </c>
      <c r="D20" s="9">
        <v>561014</v>
      </c>
      <c r="E20" s="9">
        <f t="shared" si="0"/>
        <v>33061404</v>
      </c>
    </row>
    <row r="21" spans="1:11">
      <c r="A21" s="8" t="s">
        <v>30</v>
      </c>
      <c r="B21" s="9">
        <v>2581426</v>
      </c>
      <c r="C21" s="9">
        <v>139177</v>
      </c>
      <c r="D21" s="9">
        <v>59553</v>
      </c>
      <c r="E21" s="9">
        <f t="shared" si="0"/>
        <v>2780156</v>
      </c>
    </row>
    <row r="22" spans="1:11">
      <c r="A22" s="8" t="s">
        <v>31</v>
      </c>
      <c r="B22" s="9">
        <v>86303</v>
      </c>
      <c r="C22" s="9">
        <v>150</v>
      </c>
      <c r="D22" s="9">
        <v>215</v>
      </c>
      <c r="E22" s="9">
        <f t="shared" si="0"/>
        <v>86668</v>
      </c>
    </row>
    <row r="26" spans="1:11" ht="15">
      <c r="A26" s="6" t="s">
        <v>32</v>
      </c>
      <c r="B26" s="3"/>
      <c r="D26" s="3"/>
      <c r="F26" s="5"/>
      <c r="G26" s="5"/>
    </row>
    <row r="27" spans="1:11" ht="15">
      <c r="A27" s="7" t="s">
        <v>14</v>
      </c>
      <c r="B27" s="5" t="s">
        <v>15</v>
      </c>
      <c r="C27" s="5" t="s">
        <v>16</v>
      </c>
      <c r="D27" s="5" t="s">
        <v>17</v>
      </c>
      <c r="E27" s="8" t="s">
        <v>18</v>
      </c>
    </row>
    <row r="28" spans="1:11">
      <c r="A28" s="8" t="s">
        <v>19</v>
      </c>
      <c r="B28" s="9">
        <v>10569.009899999999</v>
      </c>
      <c r="C28" s="9">
        <v>550.36410000000001</v>
      </c>
      <c r="D28" s="9">
        <v>173.40819999999999</v>
      </c>
      <c r="E28" s="9">
        <v>11292.7822</v>
      </c>
      <c r="I28" s="283" t="s">
        <v>1726</v>
      </c>
      <c r="J28" s="239"/>
      <c r="K28" s="239"/>
    </row>
    <row r="29" spans="1:11">
      <c r="A29" s="8" t="s">
        <v>20</v>
      </c>
      <c r="B29" s="9">
        <v>8769.0185000000001</v>
      </c>
      <c r="C29" s="9">
        <v>1089.6099999999999</v>
      </c>
      <c r="D29" s="9">
        <v>125.4319</v>
      </c>
      <c r="E29" s="9">
        <v>9984.0604000000003</v>
      </c>
    </row>
    <row r="30" spans="1:11">
      <c r="A30" s="8" t="s">
        <v>21</v>
      </c>
      <c r="B30" s="9">
        <v>8782.8271000000004</v>
      </c>
      <c r="C30" s="9">
        <v>1018.7496</v>
      </c>
      <c r="D30" s="9">
        <v>158.4821</v>
      </c>
      <c r="E30" s="9">
        <v>9960.0588000000007</v>
      </c>
    </row>
    <row r="31" spans="1:11">
      <c r="A31" s="8" t="s">
        <v>22</v>
      </c>
      <c r="B31" s="9">
        <v>8945.9770000000008</v>
      </c>
      <c r="C31" s="9">
        <v>405.51010000000002</v>
      </c>
      <c r="D31" s="9">
        <v>96.384</v>
      </c>
      <c r="E31" s="9">
        <v>9447.8711000000003</v>
      </c>
    </row>
    <row r="32" spans="1:11">
      <c r="A32" s="8" t="s">
        <v>23</v>
      </c>
      <c r="B32" s="9">
        <v>5321.0844999999999</v>
      </c>
      <c r="C32" s="9">
        <v>368.71159999999998</v>
      </c>
      <c r="D32" s="9">
        <v>75.921499999999995</v>
      </c>
      <c r="E32" s="9">
        <v>5765.7175999999999</v>
      </c>
    </row>
    <row r="33" spans="1:5">
      <c r="A33" s="8" t="s">
        <v>24</v>
      </c>
      <c r="B33" s="9">
        <v>5012.1030000000001</v>
      </c>
      <c r="C33" s="9">
        <v>444.31599999999997</v>
      </c>
      <c r="D33" s="9">
        <v>64.433000000000007</v>
      </c>
      <c r="E33" s="9">
        <v>5520.8519999999999</v>
      </c>
    </row>
    <row r="34" spans="1:5">
      <c r="A34" s="8" t="s">
        <v>25</v>
      </c>
      <c r="B34" s="9">
        <v>4710.0590000000002</v>
      </c>
      <c r="C34" s="9">
        <v>537.35419999999999</v>
      </c>
      <c r="D34" s="9">
        <v>81.483900000000006</v>
      </c>
      <c r="E34" s="9">
        <v>5328.8971000000001</v>
      </c>
    </row>
    <row r="35" spans="1:5">
      <c r="A35" s="8" t="s">
        <v>26</v>
      </c>
      <c r="B35" s="9">
        <v>4032.8888000000002</v>
      </c>
      <c r="C35" s="9">
        <v>667.51670000000001</v>
      </c>
      <c r="D35" s="9">
        <v>110.58839999999999</v>
      </c>
      <c r="E35" s="9">
        <v>4810.9939000000004</v>
      </c>
    </row>
    <row r="36" spans="1:5">
      <c r="A36" s="8" t="s">
        <v>27</v>
      </c>
      <c r="B36" s="9">
        <v>4523.8040000000001</v>
      </c>
      <c r="C36" s="9">
        <v>181.495</v>
      </c>
      <c r="D36" s="9">
        <v>32.0914</v>
      </c>
      <c r="E36" s="9">
        <v>4737.3904000000002</v>
      </c>
    </row>
    <row r="37" spans="1:5">
      <c r="A37" s="8" t="s">
        <v>28</v>
      </c>
      <c r="B37" s="9">
        <v>3598.6682000000001</v>
      </c>
      <c r="C37" s="9">
        <v>218.51939999999999</v>
      </c>
      <c r="D37" s="9">
        <v>13.8386</v>
      </c>
      <c r="E37" s="9">
        <v>3831.0261999999998</v>
      </c>
    </row>
    <row r="38" spans="1:5">
      <c r="A38" s="8" t="s">
        <v>29</v>
      </c>
      <c r="B38" s="9">
        <v>3020.6534999999999</v>
      </c>
      <c r="C38" s="9">
        <v>229.38550000000001</v>
      </c>
      <c r="D38" s="9">
        <v>56.101399999999998</v>
      </c>
      <c r="E38" s="9">
        <v>3306.1404000000002</v>
      </c>
    </row>
    <row r="39" spans="1:5">
      <c r="A39" s="5" t="s">
        <v>34</v>
      </c>
      <c r="B39" s="9">
        <v>258.14260000000002</v>
      </c>
      <c r="C39" s="9">
        <v>13.9177</v>
      </c>
      <c r="D39" s="9">
        <v>5.9553000000000003</v>
      </c>
      <c r="E39" s="9">
        <v>278.01560000000001</v>
      </c>
    </row>
    <row r="40" spans="1:5">
      <c r="A40" s="8" t="s">
        <v>31</v>
      </c>
      <c r="B40" s="9">
        <v>8.6303000000000001</v>
      </c>
      <c r="C40" s="9">
        <v>1.4999999999999999E-2</v>
      </c>
      <c r="D40" s="9">
        <v>2.1499999999999998E-2</v>
      </c>
      <c r="E40" s="9">
        <v>8.6668000000000003</v>
      </c>
    </row>
    <row r="42" spans="1:5">
      <c r="A42" s="5"/>
    </row>
  </sheetData>
  <pageMargins left="0.39370078740157483" right="0.39370078740157483" top="0.51181102362204722" bottom="0.51181102362204722" header="0.31496062992125984" footer="0.11811023622047245"/>
  <pageSetup paperSize="8" scale="95" orientation="landscape" horizontalDpi="300" verticalDpi="300" r:id="rId1"/>
  <headerFooter>
    <oddHeader>&amp;L&amp;Z&amp;F  onglet  &amp;A  &amp;D  &amp;T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Normal="100" workbookViewId="0">
      <selection activeCell="A46" sqref="A46"/>
    </sheetView>
  </sheetViews>
  <sheetFormatPr baseColWidth="10" defaultColWidth="10.7109375" defaultRowHeight="12.75"/>
  <cols>
    <col min="1" max="1" width="48.28515625" customWidth="1"/>
  </cols>
  <sheetData>
    <row r="1" spans="1:8">
      <c r="A1" s="5" t="s">
        <v>35</v>
      </c>
    </row>
    <row r="2" spans="1:8">
      <c r="A2" s="5" t="s">
        <v>36</v>
      </c>
    </row>
    <row r="3" spans="1:8">
      <c r="A3">
        <v>2021</v>
      </c>
    </row>
    <row r="5" spans="1:8">
      <c r="A5" s="3" t="s">
        <v>37</v>
      </c>
      <c r="B5" s="3"/>
      <c r="H5" t="s">
        <v>38</v>
      </c>
    </row>
    <row r="6" spans="1:8">
      <c r="A6" s="5" t="s">
        <v>39</v>
      </c>
      <c r="B6" s="9">
        <v>379889</v>
      </c>
      <c r="C6" s="10">
        <f>B6/B20</f>
        <v>0.44892993464979142</v>
      </c>
      <c r="D6" s="10">
        <f t="shared" ref="D6:D14" si="0">B6/B$19</f>
        <v>0.53601598358747449</v>
      </c>
      <c r="F6" s="3" t="s">
        <v>39</v>
      </c>
      <c r="G6" s="3"/>
      <c r="H6" t="s">
        <v>40</v>
      </c>
    </row>
    <row r="7" spans="1:8">
      <c r="A7" s="3" t="s">
        <v>41</v>
      </c>
      <c r="B7" s="9">
        <v>156015</v>
      </c>
      <c r="D7" s="10">
        <f t="shared" si="0"/>
        <v>0.22013412780943861</v>
      </c>
      <c r="F7" s="3" t="s">
        <v>41</v>
      </c>
      <c r="G7" s="3"/>
      <c r="H7" t="s">
        <v>42</v>
      </c>
    </row>
    <row r="8" spans="1:8">
      <c r="A8" s="3" t="s">
        <v>43</v>
      </c>
      <c r="B8" s="9">
        <v>70573</v>
      </c>
      <c r="D8" s="10">
        <f t="shared" si="0"/>
        <v>9.9577129134349338E-2</v>
      </c>
      <c r="F8" s="3" t="s">
        <v>43</v>
      </c>
      <c r="G8" s="3"/>
      <c r="H8" s="3" t="s">
        <v>44</v>
      </c>
    </row>
    <row r="9" spans="1:8">
      <c r="A9" s="3" t="s">
        <v>45</v>
      </c>
      <c r="B9" s="9">
        <v>36782</v>
      </c>
      <c r="D9" s="10">
        <f t="shared" si="0"/>
        <v>5.1898685953829897E-2</v>
      </c>
      <c r="F9" s="3" t="s">
        <v>45</v>
      </c>
      <c r="G9" s="3"/>
      <c r="H9" s="3" t="s">
        <v>46</v>
      </c>
    </row>
    <row r="10" spans="1:8">
      <c r="A10" s="3" t="s">
        <v>47</v>
      </c>
      <c r="B10" s="9">
        <v>28739</v>
      </c>
      <c r="D10" s="10">
        <f t="shared" si="0"/>
        <v>4.0550169529311002E-2</v>
      </c>
      <c r="F10" s="3" t="s">
        <v>47</v>
      </c>
      <c r="G10" s="3"/>
      <c r="H10" t="s">
        <v>48</v>
      </c>
    </row>
    <row r="11" spans="1:8">
      <c r="A11" s="3" t="s">
        <v>49</v>
      </c>
      <c r="B11" s="9">
        <v>25792</v>
      </c>
      <c r="D11" s="10">
        <f t="shared" si="0"/>
        <v>3.6392009899439415E-2</v>
      </c>
      <c r="F11" s="3" t="s">
        <v>49</v>
      </c>
      <c r="G11" s="3"/>
      <c r="H11" s="3" t="s">
        <v>50</v>
      </c>
    </row>
    <row r="12" spans="1:8">
      <c r="A12" s="3" t="s">
        <v>51</v>
      </c>
      <c r="B12" s="9">
        <v>5745</v>
      </c>
      <c r="D12" s="10">
        <f t="shared" si="0"/>
        <v>8.1060831603706369E-3</v>
      </c>
      <c r="E12" s="11">
        <f>D6+D12</f>
        <v>0.54412206674784513</v>
      </c>
      <c r="F12" s="3" t="s">
        <v>51</v>
      </c>
      <c r="G12" s="3"/>
    </row>
    <row r="13" spans="1:8">
      <c r="A13" s="3" t="s">
        <v>52</v>
      </c>
      <c r="B13" s="9">
        <v>2245</v>
      </c>
      <c r="D13" s="10">
        <f t="shared" si="0"/>
        <v>3.1676512959150703E-3</v>
      </c>
      <c r="F13" s="3" t="s">
        <v>52</v>
      </c>
      <c r="G13" s="3"/>
    </row>
    <row r="14" spans="1:8">
      <c r="A14" s="3" t="s">
        <v>53</v>
      </c>
      <c r="B14" s="9">
        <v>2947</v>
      </c>
      <c r="D14" s="10">
        <f t="shared" si="0"/>
        <v>4.158159629871587E-3</v>
      </c>
      <c r="F14" s="3" t="s">
        <v>53</v>
      </c>
      <c r="G14" s="3"/>
    </row>
    <row r="15" spans="1:8">
      <c r="A15" s="3" t="s">
        <v>54</v>
      </c>
      <c r="B15" s="9">
        <v>137483</v>
      </c>
      <c r="F15" s="3" t="s">
        <v>55</v>
      </c>
      <c r="G15" s="3"/>
      <c r="H15" t="s">
        <v>56</v>
      </c>
    </row>
    <row r="16" spans="1:8" s="3" customFormat="1">
      <c r="F16" s="3" t="s">
        <v>57</v>
      </c>
      <c r="H16" s="3" t="s">
        <v>58</v>
      </c>
    </row>
    <row r="17" spans="1:4" s="3" customFormat="1">
      <c r="A17" s="3" t="s">
        <v>57</v>
      </c>
      <c r="B17" s="12">
        <v>25876</v>
      </c>
      <c r="D17" s="10">
        <f>B17/B$20</f>
        <v>3.057869795913544E-2</v>
      </c>
    </row>
    <row r="18" spans="1:4" s="3" customFormat="1">
      <c r="A18" s="3" t="s">
        <v>59</v>
      </c>
      <c r="B18" s="12">
        <v>111607</v>
      </c>
      <c r="D18" s="10">
        <f>B18/B$20</f>
        <v>0.13189042908970586</v>
      </c>
    </row>
    <row r="19" spans="1:4">
      <c r="A19" s="5" t="s">
        <v>60</v>
      </c>
      <c r="B19" s="12">
        <v>708727</v>
      </c>
      <c r="D19" s="10">
        <f>B19/B$20</f>
        <v>0.83753087295115869</v>
      </c>
    </row>
    <row r="20" spans="1:4" s="3" customFormat="1">
      <c r="A20" s="5" t="s">
        <v>61</v>
      </c>
      <c r="B20" s="12">
        <f>SUM(B17:B19)</f>
        <v>846210</v>
      </c>
      <c r="D20" s="10">
        <f>B20/B$20</f>
        <v>1</v>
      </c>
    </row>
    <row r="22" spans="1:4" s="14" customFormat="1" ht="17.25" customHeight="1">
      <c r="A22" s="275" t="s">
        <v>1697</v>
      </c>
    </row>
    <row r="23" spans="1:4" ht="14.25">
      <c r="A23" s="13"/>
    </row>
    <row r="46" spans="1:1">
      <c r="A46" s="156" t="s">
        <v>1727</v>
      </c>
    </row>
  </sheetData>
  <pageMargins left="0.39370078740157483" right="0.39370078740157483" top="0.51181102362204722" bottom="0.51181102362204722" header="0.31496062992125984" footer="0.11811023622047245"/>
  <pageSetup paperSize="8" orientation="landscape" horizontalDpi="300" verticalDpi="300" r:id="rId1"/>
  <headerFooter>
    <oddHeader>&amp;L&amp;Z&amp;F  onglet  &amp;A  &amp;D  &amp;T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showGridLines="0" topLeftCell="B1" zoomScaleNormal="100" workbookViewId="0">
      <selection activeCell="L25" sqref="L25"/>
    </sheetView>
  </sheetViews>
  <sheetFormatPr baseColWidth="10" defaultColWidth="11.42578125" defaultRowHeight="12"/>
  <cols>
    <col min="1" max="1" width="47.140625" style="15" customWidth="1"/>
    <col min="2" max="2" width="19.5703125" style="15" customWidth="1"/>
    <col min="3" max="3" width="10.28515625" style="15" customWidth="1"/>
    <col min="4" max="5" width="10.85546875" style="15" customWidth="1"/>
    <col min="6" max="16384" width="11.42578125" style="15"/>
  </cols>
  <sheetData>
    <row r="1" spans="1:13">
      <c r="A1" s="16"/>
      <c r="B1" s="17" t="s">
        <v>62</v>
      </c>
      <c r="C1" s="18"/>
      <c r="D1" s="19"/>
      <c r="E1" s="20"/>
      <c r="F1" s="20"/>
    </row>
    <row r="2" spans="1:13" ht="12.75">
      <c r="A2" s="16"/>
      <c r="C2" s="18"/>
      <c r="D2" s="19"/>
      <c r="E2" s="20"/>
      <c r="F2" s="20"/>
      <c r="H2" s="21" t="s">
        <v>63</v>
      </c>
      <c r="I2" s="21"/>
      <c r="J2" s="21"/>
      <c r="K2" s="21"/>
      <c r="L2" s="21"/>
      <c r="M2" s="21"/>
    </row>
    <row r="3" spans="1:13" ht="12.75">
      <c r="A3" s="16"/>
      <c r="E3" s="20"/>
      <c r="F3" s="20"/>
      <c r="H3" s="21" t="s">
        <v>1605</v>
      </c>
      <c r="I3" s="21"/>
      <c r="J3" s="21"/>
      <c r="K3" s="21"/>
      <c r="L3" s="21"/>
      <c r="M3" s="21"/>
    </row>
    <row r="4" spans="1:13">
      <c r="A4" s="16"/>
      <c r="E4" s="20"/>
      <c r="F4" s="20"/>
      <c r="H4" s="22"/>
      <c r="I4" s="22"/>
      <c r="J4" s="22"/>
      <c r="K4" s="22"/>
      <c r="L4" s="22"/>
      <c r="M4" s="22"/>
    </row>
    <row r="5" spans="1:13">
      <c r="A5" s="16" t="s">
        <v>64</v>
      </c>
      <c r="E5" s="20"/>
      <c r="F5" s="20"/>
      <c r="H5" s="22"/>
      <c r="I5" s="22"/>
      <c r="J5" s="22"/>
      <c r="K5" s="22"/>
      <c r="L5" s="22"/>
      <c r="M5" s="22"/>
    </row>
    <row r="6" spans="1:13" ht="24">
      <c r="A6" s="16"/>
      <c r="B6" s="23"/>
      <c r="C6" s="24" t="s">
        <v>65</v>
      </c>
      <c r="D6" s="24" t="s">
        <v>65</v>
      </c>
      <c r="E6" s="20"/>
      <c r="F6" s="20"/>
      <c r="H6" s="22"/>
      <c r="I6" s="22"/>
      <c r="J6" s="22"/>
      <c r="K6" s="22"/>
      <c r="L6" s="22"/>
      <c r="M6" s="22"/>
    </row>
    <row r="7" spans="1:13" ht="60">
      <c r="B7" s="25">
        <v>2021</v>
      </c>
      <c r="C7" s="26" t="s">
        <v>66</v>
      </c>
      <c r="D7" s="26" t="s">
        <v>67</v>
      </c>
      <c r="E7" s="27" t="s">
        <v>68</v>
      </c>
      <c r="F7" s="27" t="s">
        <v>69</v>
      </c>
      <c r="H7" s="22"/>
      <c r="I7" s="22"/>
      <c r="J7" s="22"/>
      <c r="K7" s="22"/>
      <c r="L7" s="22"/>
      <c r="M7" s="22"/>
    </row>
    <row r="8" spans="1:13">
      <c r="B8" s="28"/>
      <c r="C8" s="18"/>
      <c r="D8" s="19"/>
      <c r="E8" s="20"/>
      <c r="F8" s="20"/>
      <c r="H8" s="22"/>
      <c r="I8" s="22"/>
      <c r="J8" s="22"/>
      <c r="K8" s="22"/>
      <c r="L8" s="22"/>
      <c r="M8" s="22"/>
    </row>
    <row r="9" spans="1:13" ht="12.75">
      <c r="A9" s="29"/>
      <c r="B9" s="28"/>
      <c r="C9" s="18"/>
      <c r="D9" s="19"/>
      <c r="E9" s="20"/>
      <c r="F9" s="20"/>
      <c r="H9" s="22"/>
      <c r="I9" s="22"/>
      <c r="J9" s="22"/>
      <c r="K9" s="22"/>
      <c r="L9" s="22"/>
      <c r="M9" s="22"/>
    </row>
    <row r="10" spans="1:13" ht="12.75">
      <c r="A10" s="30"/>
      <c r="B10" s="28"/>
      <c r="C10" s="31"/>
      <c r="D10" s="32"/>
      <c r="E10" s="20"/>
      <c r="F10" s="20"/>
      <c r="H10" s="22"/>
      <c r="I10" s="22"/>
      <c r="J10" s="22"/>
      <c r="K10" s="22"/>
      <c r="L10" s="22"/>
      <c r="M10" s="22"/>
    </row>
    <row r="11" spans="1:13" ht="12.75">
      <c r="A11" s="33"/>
      <c r="B11" s="28"/>
      <c r="C11" s="31"/>
      <c r="D11" s="32"/>
      <c r="E11" s="20"/>
      <c r="F11" s="20"/>
      <c r="H11" s="22"/>
      <c r="I11" s="22"/>
      <c r="J11" s="22"/>
      <c r="K11" s="22"/>
      <c r="L11" s="22"/>
      <c r="M11" s="22"/>
    </row>
    <row r="12" spans="1:13">
      <c r="A12" s="28"/>
      <c r="B12" s="28" t="s">
        <v>70</v>
      </c>
      <c r="C12" s="31">
        <f>SUM(C13:C25)</f>
        <v>18342.129999999997</v>
      </c>
      <c r="D12" s="31">
        <f>SUM(D13:D25)</f>
        <v>74272.472500000003</v>
      </c>
      <c r="E12" s="20">
        <f t="shared" ref="E12:E25" si="0">C12/C$12</f>
        <v>1</v>
      </c>
      <c r="F12" s="20">
        <f t="shared" ref="F12:F25" si="1">D12/D$12</f>
        <v>1</v>
      </c>
      <c r="H12" s="22"/>
      <c r="I12" s="22"/>
      <c r="J12" s="22"/>
      <c r="K12" s="22"/>
      <c r="L12" s="22"/>
      <c r="M12" s="22"/>
    </row>
    <row r="13" spans="1:13">
      <c r="B13" s="15" t="s">
        <v>71</v>
      </c>
      <c r="C13" s="32">
        <v>2.17</v>
      </c>
      <c r="D13" s="32">
        <v>8.6668000000000003</v>
      </c>
      <c r="E13" s="20">
        <f t="shared" si="0"/>
        <v>1.1830687057609995E-4</v>
      </c>
      <c r="F13" s="20">
        <f t="shared" si="1"/>
        <v>1.1668926196041204E-4</v>
      </c>
      <c r="H13" s="22"/>
      <c r="I13" s="22"/>
      <c r="J13" s="22"/>
      <c r="K13" s="22"/>
      <c r="L13" s="22"/>
      <c r="M13" s="22"/>
    </row>
    <row r="14" spans="1:13" ht="24">
      <c r="B14" s="276" t="s">
        <v>1700</v>
      </c>
      <c r="C14" s="32">
        <v>83.12</v>
      </c>
      <c r="D14" s="32">
        <v>278.01560000000001</v>
      </c>
      <c r="E14" s="20">
        <f t="shared" si="0"/>
        <v>4.5316438167213955E-3</v>
      </c>
      <c r="F14" s="20">
        <f t="shared" si="1"/>
        <v>3.7431849330180839E-3</v>
      </c>
      <c r="H14" s="22"/>
      <c r="I14" s="22"/>
      <c r="J14" s="22"/>
      <c r="K14" s="22"/>
      <c r="L14" s="22"/>
      <c r="M14" s="22"/>
    </row>
    <row r="15" spans="1:13">
      <c r="B15" s="15" t="s">
        <v>72</v>
      </c>
      <c r="C15" s="32">
        <v>723.99</v>
      </c>
      <c r="D15" s="32">
        <v>3306.1404000000002</v>
      </c>
      <c r="E15" s="20">
        <f t="shared" si="0"/>
        <v>3.9471424529212262E-2</v>
      </c>
      <c r="F15" s="20">
        <f t="shared" si="1"/>
        <v>4.4513670929697408E-2</v>
      </c>
      <c r="H15" s="22"/>
      <c r="I15" s="22"/>
      <c r="J15" s="22"/>
      <c r="K15" s="22"/>
      <c r="L15" s="22"/>
      <c r="M15" s="22"/>
    </row>
    <row r="16" spans="1:13" ht="24">
      <c r="B16" s="276" t="s">
        <v>1698</v>
      </c>
      <c r="C16" s="32">
        <v>836.97</v>
      </c>
      <c r="D16" s="32">
        <v>3831.0261999999998</v>
      </c>
      <c r="E16" s="20">
        <f t="shared" si="0"/>
        <v>4.5631014500496954E-2</v>
      </c>
      <c r="F16" s="20">
        <f t="shared" si="1"/>
        <v>5.1580701046407197E-2</v>
      </c>
      <c r="H16" s="22"/>
      <c r="I16" s="22"/>
      <c r="J16" s="22"/>
      <c r="K16" s="22"/>
      <c r="L16" s="22"/>
      <c r="M16" s="22"/>
    </row>
    <row r="17" spans="1:14">
      <c r="B17" s="15" t="s">
        <v>73</v>
      </c>
      <c r="C17" s="32">
        <v>1125.53</v>
      </c>
      <c r="D17" s="32">
        <v>4737.3904000000002</v>
      </c>
      <c r="E17" s="20">
        <f t="shared" si="0"/>
        <v>6.1363102322358427E-2</v>
      </c>
      <c r="F17" s="20">
        <f t="shared" si="1"/>
        <v>6.3783932869610607E-2</v>
      </c>
      <c r="H17" s="22"/>
      <c r="I17" s="22"/>
      <c r="J17" s="22"/>
      <c r="K17" s="22"/>
      <c r="L17" s="22"/>
      <c r="M17" s="22"/>
    </row>
    <row r="18" spans="1:14" ht="24">
      <c r="A18" s="34"/>
      <c r="B18" s="276" t="s">
        <v>1699</v>
      </c>
      <c r="C18" s="32">
        <v>1260.6199999999999</v>
      </c>
      <c r="D18" s="32">
        <v>5328.8971000000001</v>
      </c>
      <c r="E18" s="20">
        <f t="shared" si="0"/>
        <v>6.872811391043461E-2</v>
      </c>
      <c r="F18" s="20">
        <f t="shared" si="1"/>
        <v>7.1747942684956392E-2</v>
      </c>
      <c r="H18" s="22"/>
      <c r="I18" s="22"/>
      <c r="J18" s="22"/>
      <c r="K18" s="22"/>
      <c r="L18" s="22"/>
      <c r="M18" s="22"/>
    </row>
    <row r="19" spans="1:14">
      <c r="B19" s="15" t="s">
        <v>74</v>
      </c>
      <c r="C19" s="32">
        <v>1261.82</v>
      </c>
      <c r="D19" s="32">
        <v>5520.8519999999999</v>
      </c>
      <c r="E19" s="20">
        <f t="shared" si="0"/>
        <v>6.8793537064670243E-2</v>
      </c>
      <c r="F19" s="20">
        <f t="shared" si="1"/>
        <v>7.4332411648205185E-2</v>
      </c>
      <c r="H19" s="22"/>
      <c r="I19" s="22"/>
      <c r="J19" s="22"/>
      <c r="K19" s="22"/>
      <c r="L19" s="22"/>
      <c r="M19" s="22"/>
    </row>
    <row r="20" spans="1:14" ht="24">
      <c r="B20" s="277" t="s">
        <v>1704</v>
      </c>
      <c r="C20" s="32">
        <v>1323.9</v>
      </c>
      <c r="D20" s="32">
        <v>5765.7175999999999</v>
      </c>
      <c r="E20" s="233">
        <f t="shared" si="0"/>
        <v>7.2178094910460247E-2</v>
      </c>
      <c r="F20" s="233">
        <f t="shared" si="1"/>
        <v>7.7629267020833323E-2</v>
      </c>
      <c r="H20" s="22"/>
      <c r="I20" s="22"/>
      <c r="J20" s="22"/>
      <c r="K20" s="22"/>
      <c r="L20" s="22"/>
      <c r="M20" s="22"/>
    </row>
    <row r="21" spans="1:14">
      <c r="B21" s="15" t="s">
        <v>75</v>
      </c>
      <c r="C21" s="32">
        <v>1386.16</v>
      </c>
      <c r="D21" s="32">
        <v>4810.9939000000004</v>
      </c>
      <c r="E21" s="20">
        <f t="shared" si="0"/>
        <v>7.5572466229385585E-2</v>
      </c>
      <c r="F21" s="20">
        <f t="shared" si="1"/>
        <v>6.4774925865030281E-2</v>
      </c>
      <c r="H21" s="22"/>
      <c r="I21" s="22"/>
      <c r="J21" s="22"/>
      <c r="K21" s="22"/>
      <c r="L21" s="22"/>
      <c r="M21" s="22"/>
      <c r="N21" s="22"/>
    </row>
    <row r="22" spans="1:14" ht="24">
      <c r="B22" s="276" t="s">
        <v>1702</v>
      </c>
      <c r="C22" s="32">
        <v>2086.19</v>
      </c>
      <c r="D22" s="32">
        <v>9447.8711000000003</v>
      </c>
      <c r="E22" s="20">
        <f t="shared" si="0"/>
        <v>0.11373760844569308</v>
      </c>
      <c r="F22" s="20">
        <f t="shared" si="1"/>
        <v>0.12720555519408622</v>
      </c>
      <c r="H22" s="22"/>
      <c r="I22" s="22"/>
      <c r="J22" s="22"/>
      <c r="K22" s="22"/>
      <c r="L22" s="22"/>
      <c r="M22" s="22"/>
      <c r="N22" s="22"/>
    </row>
    <row r="23" spans="1:14" ht="24">
      <c r="B23" s="276" t="s">
        <v>1703</v>
      </c>
      <c r="C23" s="32">
        <v>2417.73</v>
      </c>
      <c r="D23" s="32">
        <v>9960.0588000000007</v>
      </c>
      <c r="E23" s="20">
        <f t="shared" si="0"/>
        <v>0.13181293557509408</v>
      </c>
      <c r="F23" s="20">
        <f t="shared" si="1"/>
        <v>0.13410161887366817</v>
      </c>
      <c r="H23" s="293" t="s">
        <v>1728</v>
      </c>
      <c r="I23" s="22"/>
      <c r="J23" s="22"/>
      <c r="K23" s="22"/>
      <c r="L23" s="22"/>
      <c r="M23" s="22"/>
    </row>
    <row r="24" spans="1:14" ht="24">
      <c r="B24" s="276" t="s">
        <v>1701</v>
      </c>
      <c r="C24" s="32">
        <v>2833.22</v>
      </c>
      <c r="D24" s="32">
        <v>9984.0604000000003</v>
      </c>
      <c r="E24" s="20">
        <f t="shared" si="0"/>
        <v>0.15446515753622944</v>
      </c>
      <c r="F24" s="20">
        <f t="shared" si="1"/>
        <v>0.13442477493932897</v>
      </c>
      <c r="I24" s="22"/>
      <c r="J24" s="22"/>
      <c r="K24" s="22"/>
      <c r="L24" s="22"/>
      <c r="M24" s="22"/>
    </row>
    <row r="25" spans="1:14">
      <c r="B25" s="15" t="s">
        <v>76</v>
      </c>
      <c r="C25" s="32">
        <v>3000.71</v>
      </c>
      <c r="D25" s="32">
        <v>11292.7822</v>
      </c>
      <c r="E25" s="20">
        <f t="shared" si="0"/>
        <v>0.16359659428866771</v>
      </c>
      <c r="F25" s="20">
        <f t="shared" si="1"/>
        <v>0.15204532473319773</v>
      </c>
      <c r="H25" s="22"/>
      <c r="I25" s="22"/>
      <c r="J25" s="22"/>
      <c r="K25" s="22"/>
      <c r="L25" s="22"/>
      <c r="M25" s="22"/>
    </row>
    <row r="26" spans="1:14">
      <c r="C26" s="15" t="s">
        <v>77</v>
      </c>
      <c r="D26" s="15" t="s">
        <v>78</v>
      </c>
      <c r="H26" s="22"/>
      <c r="I26" s="22"/>
      <c r="J26" s="22"/>
      <c r="K26" s="22"/>
      <c r="L26" s="22"/>
      <c r="M26" s="22"/>
    </row>
    <row r="27" spans="1:14">
      <c r="C27" s="35"/>
      <c r="D27" s="35"/>
      <c r="H27" s="22"/>
      <c r="I27" s="22"/>
      <c r="J27" s="22"/>
      <c r="K27" s="22"/>
      <c r="L27" s="22"/>
      <c r="M27" s="22"/>
    </row>
    <row r="28" spans="1:14">
      <c r="H28" s="22"/>
      <c r="I28" s="22"/>
      <c r="J28" s="22"/>
      <c r="K28" s="22"/>
      <c r="L28" s="22"/>
      <c r="M28" s="22"/>
    </row>
    <row r="30" spans="1:14">
      <c r="H30" s="22"/>
      <c r="I30" s="22"/>
      <c r="J30" s="22"/>
      <c r="K30" s="22"/>
      <c r="L30" s="22"/>
      <c r="M30" s="22"/>
    </row>
    <row r="31" spans="1:14">
      <c r="A31" s="15" t="s">
        <v>79</v>
      </c>
      <c r="B31" s="15" t="s">
        <v>80</v>
      </c>
      <c r="C31" s="15" t="s">
        <v>81</v>
      </c>
      <c r="J31" s="15" t="s">
        <v>82</v>
      </c>
      <c r="K31" s="15" t="s">
        <v>83</v>
      </c>
    </row>
    <row r="32" spans="1:14" ht="15">
      <c r="A32" s="7" t="s">
        <v>14</v>
      </c>
      <c r="B32" s="8" t="s">
        <v>18</v>
      </c>
      <c r="C32" s="15" t="s">
        <v>78</v>
      </c>
      <c r="G32" s="8"/>
      <c r="H32" s="37" t="s">
        <v>70</v>
      </c>
      <c r="I32" s="32"/>
      <c r="J32" s="32">
        <v>18342.13</v>
      </c>
      <c r="K32" s="32">
        <f>SUM(K33:K45)</f>
        <v>74272.472500000018</v>
      </c>
    </row>
    <row r="33" spans="1:11" ht="14.25">
      <c r="A33" s="8" t="s">
        <v>19</v>
      </c>
      <c r="B33" s="9">
        <v>11292782.199999999</v>
      </c>
      <c r="C33" s="32">
        <f t="shared" ref="C33:C45" si="2">B33/1000</f>
        <v>11292.7822</v>
      </c>
      <c r="D33" s="32"/>
      <c r="G33" s="9"/>
      <c r="H33" s="37" t="s">
        <v>84</v>
      </c>
      <c r="I33" s="32"/>
      <c r="J33" s="32">
        <v>3000.71</v>
      </c>
      <c r="K33" s="32">
        <v>11292.7822</v>
      </c>
    </row>
    <row r="34" spans="1:11" ht="14.25">
      <c r="A34" s="8" t="s">
        <v>20</v>
      </c>
      <c r="B34" s="9">
        <v>9984060.4000000004</v>
      </c>
      <c r="C34" s="32">
        <f t="shared" si="2"/>
        <v>9984.0604000000003</v>
      </c>
      <c r="D34" s="32"/>
      <c r="G34" s="9"/>
      <c r="H34" s="37" t="s">
        <v>85</v>
      </c>
      <c r="I34" s="32"/>
      <c r="J34" s="32">
        <v>2833.22</v>
      </c>
      <c r="K34" s="32">
        <v>9984.0604000000003</v>
      </c>
    </row>
    <row r="35" spans="1:11" ht="14.25">
      <c r="A35" s="8" t="s">
        <v>21</v>
      </c>
      <c r="B35" s="9">
        <v>9960058.8000000007</v>
      </c>
      <c r="C35" s="32">
        <f t="shared" si="2"/>
        <v>9960.0588000000007</v>
      </c>
      <c r="D35" s="32"/>
      <c r="G35" s="9"/>
      <c r="H35" s="37" t="s">
        <v>86</v>
      </c>
      <c r="I35" s="32"/>
      <c r="J35" s="32">
        <v>2417.73</v>
      </c>
      <c r="K35" s="32">
        <v>9960.0588000000007</v>
      </c>
    </row>
    <row r="36" spans="1:11" ht="14.25">
      <c r="A36" s="8" t="s">
        <v>22</v>
      </c>
      <c r="B36" s="9">
        <v>9447871.0999999996</v>
      </c>
      <c r="C36" s="32">
        <f t="shared" si="2"/>
        <v>9447.8711000000003</v>
      </c>
      <c r="D36" s="32"/>
      <c r="G36" s="9"/>
      <c r="H36" s="37" t="s">
        <v>87</v>
      </c>
      <c r="I36" s="32"/>
      <c r="J36" s="32">
        <v>2086.19</v>
      </c>
      <c r="K36" s="32">
        <v>9447.8711000000003</v>
      </c>
    </row>
    <row r="37" spans="1:11" ht="14.25">
      <c r="A37" s="8" t="s">
        <v>23</v>
      </c>
      <c r="B37" s="9">
        <v>5765717.5999999996</v>
      </c>
      <c r="C37" s="32">
        <f t="shared" si="2"/>
        <v>5765.7175999999999</v>
      </c>
      <c r="D37" s="32"/>
      <c r="G37" s="9"/>
      <c r="H37" s="37" t="s">
        <v>88</v>
      </c>
      <c r="I37" s="32"/>
      <c r="J37" s="32">
        <v>1386.16</v>
      </c>
      <c r="K37" s="32">
        <v>4810.9939000000004</v>
      </c>
    </row>
    <row r="38" spans="1:11" ht="14.25">
      <c r="A38" s="8" t="s">
        <v>24</v>
      </c>
      <c r="B38" s="9">
        <v>5520852</v>
      </c>
      <c r="C38" s="32">
        <f t="shared" si="2"/>
        <v>5520.8519999999999</v>
      </c>
      <c r="D38" s="32"/>
      <c r="G38" s="9"/>
      <c r="H38" s="37" t="s">
        <v>89</v>
      </c>
      <c r="I38" s="32"/>
      <c r="J38" s="32">
        <v>1323.9</v>
      </c>
      <c r="K38" s="32">
        <v>5765.7175999999999</v>
      </c>
    </row>
    <row r="39" spans="1:11" ht="14.25">
      <c r="A39" s="8" t="s">
        <v>25</v>
      </c>
      <c r="B39" s="9">
        <v>5328897.0999999996</v>
      </c>
      <c r="C39" s="32">
        <f t="shared" si="2"/>
        <v>5328.8970999999992</v>
      </c>
      <c r="D39" s="32"/>
      <c r="G39" s="9"/>
      <c r="H39" s="37" t="s">
        <v>90</v>
      </c>
      <c r="I39" s="32"/>
      <c r="J39" s="32">
        <v>1261.82</v>
      </c>
      <c r="K39" s="32">
        <v>5520.8519999999999</v>
      </c>
    </row>
    <row r="40" spans="1:11" ht="14.25">
      <c r="A40" s="8" t="s">
        <v>26</v>
      </c>
      <c r="B40" s="9">
        <v>4810993.9000000004</v>
      </c>
      <c r="C40" s="32">
        <f t="shared" si="2"/>
        <v>4810.9939000000004</v>
      </c>
      <c r="D40" s="32"/>
      <c r="G40" s="9"/>
      <c r="H40" s="37" t="s">
        <v>91</v>
      </c>
      <c r="I40" s="32"/>
      <c r="J40" s="32">
        <v>1260.6199999999999</v>
      </c>
      <c r="K40" s="32">
        <v>5328.8971000000001</v>
      </c>
    </row>
    <row r="41" spans="1:11" ht="14.25">
      <c r="A41" s="8" t="s">
        <v>27</v>
      </c>
      <c r="B41" s="9">
        <v>4737390.4000000004</v>
      </c>
      <c r="C41" s="32">
        <f t="shared" si="2"/>
        <v>4737.3904000000002</v>
      </c>
      <c r="D41" s="32"/>
      <c r="G41" s="9"/>
      <c r="H41" s="37" t="s">
        <v>92</v>
      </c>
      <c r="I41" s="32"/>
      <c r="J41" s="32">
        <v>1125.53</v>
      </c>
      <c r="K41" s="32">
        <v>4737.3904000000002</v>
      </c>
    </row>
    <row r="42" spans="1:11" ht="14.25">
      <c r="A42" s="8" t="s">
        <v>28</v>
      </c>
      <c r="B42" s="9">
        <v>3831026.2</v>
      </c>
      <c r="C42" s="32">
        <f t="shared" si="2"/>
        <v>3831.0262000000002</v>
      </c>
      <c r="D42" s="32"/>
      <c r="G42" s="9"/>
      <c r="H42" s="37" t="s">
        <v>93</v>
      </c>
      <c r="I42" s="32"/>
      <c r="J42" s="32">
        <v>836.97</v>
      </c>
      <c r="K42" s="32">
        <v>3831.0261999999998</v>
      </c>
    </row>
    <row r="43" spans="1:11" ht="14.25">
      <c r="A43" s="8" t="s">
        <v>29</v>
      </c>
      <c r="B43" s="9">
        <v>3306140.4</v>
      </c>
      <c r="C43" s="32">
        <f t="shared" si="2"/>
        <v>3306.1403999999998</v>
      </c>
      <c r="D43" s="32"/>
      <c r="G43" s="9"/>
      <c r="H43" s="37" t="s">
        <v>94</v>
      </c>
      <c r="I43" s="32"/>
      <c r="J43" s="32">
        <v>723.99</v>
      </c>
      <c r="K43" s="32">
        <v>3306.1404000000002</v>
      </c>
    </row>
    <row r="44" spans="1:11" ht="14.25">
      <c r="A44" s="5" t="s">
        <v>34</v>
      </c>
      <c r="B44" s="9">
        <v>278015.59999999998</v>
      </c>
      <c r="C44" s="32">
        <f t="shared" si="2"/>
        <v>278.01559999999995</v>
      </c>
      <c r="D44" s="32"/>
      <c r="G44" s="9"/>
      <c r="H44" s="37" t="s">
        <v>95</v>
      </c>
      <c r="I44" s="32"/>
      <c r="J44" s="32">
        <v>83.12</v>
      </c>
      <c r="K44" s="32">
        <v>278.01560000000001</v>
      </c>
    </row>
    <row r="45" spans="1:11" ht="14.25">
      <c r="A45" s="8" t="s">
        <v>31</v>
      </c>
      <c r="B45" s="9">
        <v>8666.7999999999993</v>
      </c>
      <c r="C45" s="32">
        <f t="shared" si="2"/>
        <v>8.6667999999999985</v>
      </c>
      <c r="D45" s="32"/>
      <c r="G45" s="9"/>
      <c r="H45" s="37" t="s">
        <v>96</v>
      </c>
      <c r="I45" s="32"/>
      <c r="J45" s="32">
        <v>2.17</v>
      </c>
      <c r="K45" s="32">
        <v>8.6668000000000003</v>
      </c>
    </row>
    <row r="46" spans="1:11" ht="12.75">
      <c r="H46" s="8"/>
    </row>
    <row r="47" spans="1:11" ht="12.75">
      <c r="A47" s="3" t="s">
        <v>97</v>
      </c>
      <c r="I47" s="15" t="s">
        <v>98</v>
      </c>
    </row>
    <row r="48" spans="1:11" ht="12.75">
      <c r="A48" s="3" t="s">
        <v>99</v>
      </c>
      <c r="I48" s="15" t="s">
        <v>100</v>
      </c>
    </row>
    <row r="49" spans="1:9" ht="15">
      <c r="A49" s="3" t="s">
        <v>101</v>
      </c>
      <c r="B49" s="38" t="s">
        <v>102</v>
      </c>
      <c r="E49" s="38" t="s">
        <v>102</v>
      </c>
      <c r="I49" s="15" t="s">
        <v>103</v>
      </c>
    </row>
    <row r="50" spans="1:9" ht="15">
      <c r="A50" s="3" t="s">
        <v>104</v>
      </c>
      <c r="B50" s="38" t="s">
        <v>105</v>
      </c>
      <c r="C50" s="38" t="s">
        <v>55</v>
      </c>
      <c r="D50" s="38" t="s">
        <v>57</v>
      </c>
      <c r="E50" s="38" t="s">
        <v>79</v>
      </c>
    </row>
    <row r="51" spans="1:9" ht="14.25">
      <c r="A51" s="37" t="s">
        <v>70</v>
      </c>
      <c r="B51" s="37">
        <v>14884.24</v>
      </c>
      <c r="C51" s="37">
        <v>3209.45</v>
      </c>
      <c r="D51" s="37">
        <v>248.44</v>
      </c>
      <c r="E51" s="15">
        <f t="shared" ref="E51:E64" si="3">SUM(B51:D51)</f>
        <v>18342.129999999997</v>
      </c>
    </row>
    <row r="52" spans="1:9" ht="14.25">
      <c r="A52" s="37" t="s">
        <v>94</v>
      </c>
      <c r="B52" s="37">
        <v>577.4</v>
      </c>
      <c r="C52" s="37">
        <v>135.72</v>
      </c>
      <c r="D52" s="37">
        <v>10.87</v>
      </c>
      <c r="E52" s="15">
        <f t="shared" si="3"/>
        <v>723.99</v>
      </c>
    </row>
    <row r="53" spans="1:9" ht="14.25">
      <c r="A53" s="37" t="s">
        <v>85</v>
      </c>
      <c r="B53" s="37">
        <v>2148.69</v>
      </c>
      <c r="C53" s="37">
        <v>654.34</v>
      </c>
      <c r="D53" s="37">
        <v>30.19</v>
      </c>
      <c r="E53" s="15">
        <f t="shared" si="3"/>
        <v>2833.2200000000003</v>
      </c>
    </row>
    <row r="54" spans="1:9" ht="14.25">
      <c r="A54" s="37" t="s">
        <v>91</v>
      </c>
      <c r="B54" s="37">
        <v>948.75</v>
      </c>
      <c r="C54" s="37">
        <v>293.77</v>
      </c>
      <c r="D54" s="37">
        <v>18.100000000000001</v>
      </c>
      <c r="E54" s="15">
        <f t="shared" si="3"/>
        <v>1260.6199999999999</v>
      </c>
    </row>
    <row r="55" spans="1:9" ht="14.25">
      <c r="A55" s="37" t="s">
        <v>90</v>
      </c>
      <c r="B55" s="37">
        <v>1010.86</v>
      </c>
      <c r="C55" s="37">
        <v>211.85</v>
      </c>
      <c r="D55" s="37">
        <v>39.11</v>
      </c>
      <c r="E55" s="15">
        <f t="shared" si="3"/>
        <v>1261.82</v>
      </c>
    </row>
    <row r="56" spans="1:9" ht="14.25">
      <c r="A56" s="37" t="s">
        <v>87</v>
      </c>
      <c r="B56" s="37">
        <v>1810.78</v>
      </c>
      <c r="C56" s="37">
        <v>249.82</v>
      </c>
      <c r="D56" s="37">
        <v>25.59</v>
      </c>
      <c r="E56" s="15">
        <f t="shared" si="3"/>
        <v>2086.19</v>
      </c>
    </row>
    <row r="57" spans="1:9" ht="14.25">
      <c r="A57" s="37" t="s">
        <v>84</v>
      </c>
      <c r="B57" s="37">
        <v>2591.31</v>
      </c>
      <c r="C57" s="37">
        <v>354.16</v>
      </c>
      <c r="D57" s="37">
        <v>55.24</v>
      </c>
      <c r="E57" s="15">
        <f t="shared" si="3"/>
        <v>3000.7099999999996</v>
      </c>
    </row>
    <row r="58" spans="1:9" ht="14.25">
      <c r="A58" s="37" t="s">
        <v>89</v>
      </c>
      <c r="B58" s="37">
        <v>1127.51</v>
      </c>
      <c r="C58" s="37">
        <v>177.22</v>
      </c>
      <c r="D58" s="37">
        <v>19.170000000000002</v>
      </c>
      <c r="E58" s="15">
        <f t="shared" si="3"/>
        <v>1323.9</v>
      </c>
    </row>
    <row r="59" spans="1:9" ht="14.25">
      <c r="A59" s="37" t="s">
        <v>92</v>
      </c>
      <c r="B59" s="37">
        <v>994.47</v>
      </c>
      <c r="C59" s="37">
        <v>122.57</v>
      </c>
      <c r="D59" s="37">
        <v>8.49</v>
      </c>
      <c r="E59" s="15">
        <f t="shared" si="3"/>
        <v>1125.53</v>
      </c>
    </row>
    <row r="60" spans="1:9" ht="14.25">
      <c r="A60" s="37" t="s">
        <v>86</v>
      </c>
      <c r="B60" s="37">
        <v>1841.33</v>
      </c>
      <c r="C60" s="37">
        <v>545.21</v>
      </c>
      <c r="D60" s="37">
        <v>31.19</v>
      </c>
      <c r="E60" s="15">
        <f t="shared" si="3"/>
        <v>2417.73</v>
      </c>
    </row>
    <row r="61" spans="1:9" ht="14.25">
      <c r="A61" s="37" t="s">
        <v>88</v>
      </c>
      <c r="B61" s="37">
        <v>1035.9100000000001</v>
      </c>
      <c r="C61" s="37">
        <v>343.56</v>
      </c>
      <c r="D61" s="37">
        <v>6.69</v>
      </c>
      <c r="E61" s="15">
        <f t="shared" si="3"/>
        <v>1386.16</v>
      </c>
    </row>
    <row r="62" spans="1:9" ht="14.25">
      <c r="A62" s="37" t="s">
        <v>93</v>
      </c>
      <c r="B62" s="37">
        <v>718.17</v>
      </c>
      <c r="C62" s="37">
        <v>115.63</v>
      </c>
      <c r="D62" s="37">
        <v>3.17</v>
      </c>
      <c r="E62" s="15">
        <f t="shared" si="3"/>
        <v>836.96999999999991</v>
      </c>
    </row>
    <row r="63" spans="1:9" ht="14.25">
      <c r="A63" s="37" t="s">
        <v>95</v>
      </c>
      <c r="B63" s="37">
        <v>76.89</v>
      </c>
      <c r="C63" s="37">
        <v>5.59</v>
      </c>
      <c r="D63" s="37">
        <v>0.64</v>
      </c>
      <c r="E63" s="15">
        <f t="shared" si="3"/>
        <v>83.12</v>
      </c>
    </row>
    <row r="64" spans="1:9" ht="14.25">
      <c r="A64" s="37" t="s">
        <v>96</v>
      </c>
      <c r="B64" s="37">
        <v>2.17</v>
      </c>
      <c r="C64" s="37">
        <v>0</v>
      </c>
      <c r="D64" s="37">
        <v>0</v>
      </c>
      <c r="E64" s="15">
        <f t="shared" si="3"/>
        <v>2.17</v>
      </c>
    </row>
  </sheetData>
  <pageMargins left="0.39370078740157483" right="0.39370078740157483" top="0.51181102362204722" bottom="0.51181102362204722" header="0.31496062992125984" footer="0.11811023622047245"/>
  <pageSetup paperSize="8" scale="79" orientation="landscape" horizontalDpi="300" verticalDpi="300" r:id="rId1"/>
  <headerFooter>
    <oddHeader>&amp;L&amp;Z&amp;F  onglet  &amp;A  &amp;D  &amp;T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opLeftCell="A19" zoomScaleNormal="100" workbookViewId="0">
      <selection activeCell="C40" sqref="C40"/>
    </sheetView>
  </sheetViews>
  <sheetFormatPr baseColWidth="10" defaultColWidth="11.42578125" defaultRowHeight="12"/>
  <cols>
    <col min="1" max="1" width="33.85546875" style="39" customWidth="1"/>
    <col min="2" max="3" width="8.5703125" style="39" customWidth="1"/>
    <col min="4" max="4" width="10.5703125" style="39" customWidth="1"/>
    <col min="5" max="8" width="7.42578125" style="39" customWidth="1"/>
    <col min="9" max="9" width="7.140625" style="39" customWidth="1"/>
    <col min="10" max="13" width="8.85546875" style="39" customWidth="1"/>
    <col min="14" max="21" width="7" style="39" customWidth="1"/>
    <col min="22" max="16384" width="11.42578125" style="39"/>
  </cols>
  <sheetData>
    <row r="1" spans="1:13">
      <c r="A1" s="40" t="s">
        <v>106</v>
      </c>
    </row>
    <row r="2" spans="1:13">
      <c r="A2" s="39" t="s">
        <v>107</v>
      </c>
    </row>
    <row r="3" spans="1:13">
      <c r="A3" s="39" t="s">
        <v>108</v>
      </c>
    </row>
    <row r="4" spans="1:13">
      <c r="A4" s="41"/>
    </row>
    <row r="6" spans="1:13">
      <c r="A6" s="304"/>
      <c r="B6" s="305" t="s">
        <v>109</v>
      </c>
      <c r="C6" s="305"/>
      <c r="D6" s="305"/>
      <c r="E6" s="305"/>
    </row>
    <row r="7" spans="1:13">
      <c r="A7" s="304"/>
      <c r="B7" s="306" t="s">
        <v>110</v>
      </c>
      <c r="C7" s="306"/>
      <c r="D7" s="306"/>
      <c r="E7" s="306"/>
    </row>
    <row r="8" spans="1:13">
      <c r="A8" s="304"/>
      <c r="B8" s="305" t="s">
        <v>111</v>
      </c>
      <c r="C8" s="305"/>
      <c r="D8" s="305"/>
      <c r="E8" s="305"/>
    </row>
    <row r="9" spans="1:13">
      <c r="A9" s="43" t="s">
        <v>112</v>
      </c>
      <c r="B9" s="44">
        <v>2010</v>
      </c>
      <c r="C9" s="44">
        <v>2011</v>
      </c>
      <c r="D9" s="44">
        <v>2012</v>
      </c>
      <c r="E9" s="44">
        <v>2013</v>
      </c>
      <c r="F9" s="44">
        <v>2014</v>
      </c>
      <c r="G9" s="44">
        <v>2015</v>
      </c>
      <c r="H9" s="44">
        <v>2016</v>
      </c>
      <c r="I9" s="44">
        <v>2017</v>
      </c>
      <c r="J9" s="44">
        <v>2018</v>
      </c>
      <c r="K9" s="44">
        <v>2019</v>
      </c>
      <c r="L9" s="44">
        <v>2020</v>
      </c>
      <c r="M9" s="44">
        <v>2021</v>
      </c>
    </row>
    <row r="10" spans="1:13" ht="12.75">
      <c r="A10" s="45" t="s">
        <v>113</v>
      </c>
      <c r="B10" s="3">
        <v>646345</v>
      </c>
      <c r="C10" s="3">
        <v>649296</v>
      </c>
      <c r="D10" s="3">
        <v>689448</v>
      </c>
      <c r="E10" s="3">
        <v>666029</v>
      </c>
      <c r="F10" s="3">
        <v>725960</v>
      </c>
      <c r="G10" s="3">
        <v>718616</v>
      </c>
      <c r="H10" s="3">
        <v>708040</v>
      </c>
      <c r="I10" s="3">
        <v>689811</v>
      </c>
      <c r="J10" s="3">
        <v>674461</v>
      </c>
      <c r="K10" s="3">
        <v>675853</v>
      </c>
      <c r="L10" s="39">
        <v>638717</v>
      </c>
      <c r="M10" s="39">
        <v>708727</v>
      </c>
    </row>
    <row r="11" spans="1:13" ht="12.75">
      <c r="A11" s="46" t="s">
        <v>114</v>
      </c>
      <c r="B11" s="3">
        <v>101042</v>
      </c>
      <c r="C11" s="3">
        <v>104510</v>
      </c>
      <c r="D11" s="3">
        <v>101966</v>
      </c>
      <c r="E11" s="3">
        <v>107565</v>
      </c>
      <c r="F11" s="3">
        <v>90713</v>
      </c>
      <c r="G11" s="3">
        <v>99801</v>
      </c>
      <c r="H11" s="3">
        <v>104772</v>
      </c>
      <c r="I11" s="3">
        <v>113950</v>
      </c>
      <c r="J11" s="3">
        <v>126069</v>
      </c>
      <c r="K11" s="3">
        <v>103402</v>
      </c>
      <c r="L11" s="39">
        <v>127350</v>
      </c>
      <c r="M11" s="39">
        <v>111607</v>
      </c>
    </row>
    <row r="12" spans="1:13" ht="12.75">
      <c r="A12" s="47" t="s">
        <v>115</v>
      </c>
      <c r="B12" s="3">
        <v>24924</v>
      </c>
      <c r="C12" s="3">
        <v>19499</v>
      </c>
      <c r="D12" s="3">
        <v>14345</v>
      </c>
      <c r="E12" s="3">
        <v>11945</v>
      </c>
      <c r="F12" s="3">
        <v>15507</v>
      </c>
      <c r="G12" s="3">
        <v>17669</v>
      </c>
      <c r="H12" s="3">
        <v>20818</v>
      </c>
      <c r="I12" s="3">
        <v>23622</v>
      </c>
      <c r="J12" s="3">
        <v>21620</v>
      </c>
      <c r="K12" s="3">
        <v>21538</v>
      </c>
      <c r="L12" s="39">
        <v>24152</v>
      </c>
      <c r="M12" s="39">
        <v>25876</v>
      </c>
    </row>
    <row r="13" spans="1:13">
      <c r="B13" s="48">
        <f t="shared" ref="B13:M13" si="0">SUM(B10:B12)</f>
        <v>772311</v>
      </c>
      <c r="C13" s="48">
        <f t="shared" si="0"/>
        <v>773305</v>
      </c>
      <c r="D13" s="48">
        <f t="shared" si="0"/>
        <v>805759</v>
      </c>
      <c r="E13" s="48">
        <f t="shared" si="0"/>
        <v>785539</v>
      </c>
      <c r="F13" s="48">
        <f t="shared" si="0"/>
        <v>832180</v>
      </c>
      <c r="G13" s="48">
        <f t="shared" si="0"/>
        <v>836086</v>
      </c>
      <c r="H13" s="48">
        <f t="shared" si="0"/>
        <v>833630</v>
      </c>
      <c r="I13" s="48">
        <f t="shared" si="0"/>
        <v>827383</v>
      </c>
      <c r="J13" s="48">
        <f t="shared" si="0"/>
        <v>822150</v>
      </c>
      <c r="K13" s="48">
        <f t="shared" si="0"/>
        <v>800793</v>
      </c>
      <c r="L13" s="48">
        <f t="shared" si="0"/>
        <v>790219</v>
      </c>
      <c r="M13" s="48">
        <f t="shared" si="0"/>
        <v>846210</v>
      </c>
    </row>
    <row r="15" spans="1:13" ht="15">
      <c r="A15" s="49" t="s">
        <v>116</v>
      </c>
      <c r="B15" s="50"/>
      <c r="C15" s="50"/>
      <c r="D15" s="50"/>
      <c r="E15" s="50"/>
      <c r="F15" s="50"/>
      <c r="G15" s="50"/>
      <c r="H15" s="50"/>
    </row>
    <row r="16" spans="1:13" ht="12.75">
      <c r="A16" s="51" t="s">
        <v>117</v>
      </c>
      <c r="B16" s="51"/>
      <c r="C16" s="51"/>
      <c r="D16" s="51"/>
      <c r="E16" s="51"/>
      <c r="F16" s="51"/>
      <c r="G16" s="51"/>
      <c r="H16" s="51"/>
    </row>
    <row r="30" spans="4:9">
      <c r="D30" s="307" t="s">
        <v>1706</v>
      </c>
      <c r="E30" s="307"/>
      <c r="F30" s="307"/>
      <c r="G30" s="307"/>
      <c r="H30" s="307"/>
      <c r="I30" s="307"/>
    </row>
    <row r="32" spans="4:9">
      <c r="D32" s="280" t="s">
        <v>1724</v>
      </c>
      <c r="E32" s="280"/>
      <c r="F32" s="280"/>
      <c r="G32" s="280"/>
      <c r="H32" s="280"/>
      <c r="I32" s="280"/>
    </row>
    <row r="41" spans="1:2" ht="12.75">
      <c r="A41" s="5" t="s">
        <v>33</v>
      </c>
    </row>
    <row r="42" spans="1:2">
      <c r="A42" s="39" t="s">
        <v>1643</v>
      </c>
    </row>
    <row r="45" spans="1:2">
      <c r="A45" s="52" t="s">
        <v>118</v>
      </c>
    </row>
    <row r="46" spans="1:2">
      <c r="A46" s="39" t="s">
        <v>119</v>
      </c>
    </row>
    <row r="47" spans="1:2">
      <c r="A47" s="53" t="s">
        <v>120</v>
      </c>
    </row>
    <row r="48" spans="1:2">
      <c r="A48" s="39" t="s">
        <v>121</v>
      </c>
      <c r="B48" s="39">
        <v>17900</v>
      </c>
    </row>
    <row r="49" spans="1:16">
      <c r="A49" s="39" t="s">
        <v>122</v>
      </c>
      <c r="B49" s="39">
        <v>27900</v>
      </c>
    </row>
    <row r="50" spans="1:16">
      <c r="A50" s="39" t="s">
        <v>123</v>
      </c>
      <c r="B50" s="39">
        <v>39950</v>
      </c>
    </row>
    <row r="52" spans="1:16" ht="25.5">
      <c r="A52" s="14" t="s">
        <v>124</v>
      </c>
      <c r="B52" s="14" t="s">
        <v>125</v>
      </c>
      <c r="C52" s="14" t="s">
        <v>126</v>
      </c>
      <c r="D52" s="14" t="s">
        <v>127</v>
      </c>
      <c r="E52" s="14" t="s">
        <v>128</v>
      </c>
      <c r="F52" s="14" t="s">
        <v>129</v>
      </c>
      <c r="G52" s="14" t="s">
        <v>130</v>
      </c>
      <c r="H52" s="14" t="s">
        <v>131</v>
      </c>
      <c r="I52" s="14" t="s">
        <v>132</v>
      </c>
      <c r="J52" s="14" t="s">
        <v>133</v>
      </c>
      <c r="K52" s="14" t="s">
        <v>134</v>
      </c>
      <c r="L52" s="14" t="s">
        <v>135</v>
      </c>
      <c r="M52" s="14" t="s">
        <v>136</v>
      </c>
      <c r="N52" s="14" t="s">
        <v>137</v>
      </c>
      <c r="O52" s="14" t="s">
        <v>138</v>
      </c>
      <c r="P52" s="54"/>
    </row>
    <row r="53" spans="1:16" ht="12.75">
      <c r="A53" s="3" t="s">
        <v>79</v>
      </c>
      <c r="B53" s="3">
        <v>52</v>
      </c>
      <c r="C53" s="3">
        <v>99</v>
      </c>
      <c r="D53" s="3">
        <v>17900</v>
      </c>
      <c r="E53" s="3">
        <v>646345</v>
      </c>
      <c r="F53" s="3">
        <v>649296</v>
      </c>
      <c r="G53" s="3">
        <v>689448</v>
      </c>
      <c r="H53" s="3">
        <v>666029</v>
      </c>
      <c r="I53" s="3">
        <v>725960</v>
      </c>
      <c r="J53" s="3">
        <v>718616</v>
      </c>
      <c r="K53" s="3">
        <v>708040</v>
      </c>
      <c r="L53" s="3">
        <v>689811</v>
      </c>
      <c r="M53" s="3">
        <v>674461</v>
      </c>
      <c r="N53" s="3">
        <v>675853</v>
      </c>
      <c r="O53" s="3">
        <v>638717</v>
      </c>
    </row>
    <row r="54" spans="1:16" ht="12.75">
      <c r="A54" s="3" t="s">
        <v>79</v>
      </c>
      <c r="B54" s="3">
        <v>52</v>
      </c>
      <c r="C54" s="3">
        <v>99</v>
      </c>
      <c r="D54" s="3">
        <v>27900</v>
      </c>
      <c r="E54" s="3">
        <v>101042</v>
      </c>
      <c r="F54" s="3">
        <v>104510</v>
      </c>
      <c r="G54" s="3">
        <v>101966</v>
      </c>
      <c r="H54" s="3">
        <v>107565</v>
      </c>
      <c r="I54" s="3">
        <v>90713</v>
      </c>
      <c r="J54" s="3">
        <v>99801</v>
      </c>
      <c r="K54" s="3">
        <v>104772</v>
      </c>
      <c r="L54" s="3">
        <v>113950</v>
      </c>
      <c r="M54" s="3">
        <v>126069</v>
      </c>
      <c r="N54" s="3">
        <v>103402</v>
      </c>
      <c r="O54" s="3">
        <v>127350</v>
      </c>
    </row>
    <row r="55" spans="1:16" ht="12.75">
      <c r="A55" s="3" t="s">
        <v>79</v>
      </c>
      <c r="B55" s="3">
        <v>52</v>
      </c>
      <c r="C55" s="3">
        <v>99</v>
      </c>
      <c r="D55" s="3">
        <v>39950</v>
      </c>
      <c r="E55" s="3">
        <v>24924</v>
      </c>
      <c r="F55" s="3">
        <v>19499</v>
      </c>
      <c r="G55" s="3">
        <v>14345</v>
      </c>
      <c r="H55" s="3">
        <v>11945</v>
      </c>
      <c r="I55" s="3">
        <v>15507</v>
      </c>
      <c r="J55" s="3">
        <v>17669</v>
      </c>
      <c r="K55" s="3">
        <v>20818</v>
      </c>
      <c r="L55" s="3">
        <v>23622</v>
      </c>
      <c r="M55" s="3">
        <v>21620</v>
      </c>
      <c r="N55" s="3">
        <v>21538</v>
      </c>
      <c r="O55" s="3">
        <v>24152</v>
      </c>
    </row>
  </sheetData>
  <mergeCells count="5">
    <mergeCell ref="A6:A8"/>
    <mergeCell ref="B6:E6"/>
    <mergeCell ref="B7:E7"/>
    <mergeCell ref="B8:E8"/>
    <mergeCell ref="D30:I30"/>
  </mergeCells>
  <pageMargins left="0.196527777777778" right="0.196527777777778" top="0.39374999999999999" bottom="0.39374999999999999" header="0.118055555555556" footer="0.511811023622047"/>
  <pageSetup paperSize="8" orientation="landscape" r:id="rId1"/>
  <headerFooter>
    <oddHeader>&amp;L&amp;Z&amp;F  onglet  &amp;A  &amp;D  &amp;T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96"/>
  <sheetViews>
    <sheetView zoomScaleNormal="100" workbookViewId="0">
      <selection activeCell="B25" sqref="B25"/>
    </sheetView>
  </sheetViews>
  <sheetFormatPr baseColWidth="10" defaultColWidth="10.7109375" defaultRowHeight="12.75"/>
  <sheetData>
    <row r="1" spans="1:15">
      <c r="A1">
        <v>2021</v>
      </c>
    </row>
    <row r="2" spans="1:15" ht="27" customHeight="1">
      <c r="A2" s="5" t="s">
        <v>139</v>
      </c>
      <c r="I2" s="55"/>
      <c r="J2" s="3" t="s">
        <v>140</v>
      </c>
      <c r="K2" s="3" t="s">
        <v>141</v>
      </c>
      <c r="L2" s="3" t="s">
        <v>142</v>
      </c>
      <c r="M2" s="3" t="s">
        <v>143</v>
      </c>
      <c r="N2" s="3" t="s">
        <v>144</v>
      </c>
      <c r="O2" s="3" t="s">
        <v>145</v>
      </c>
    </row>
    <row r="3" spans="1:15">
      <c r="A3" s="3"/>
      <c r="B3" s="3"/>
      <c r="C3" s="3"/>
      <c r="D3" s="3"/>
      <c r="E3" s="3"/>
      <c r="F3" s="3"/>
      <c r="G3" s="3"/>
      <c r="I3" s="55"/>
      <c r="J3" s="3" t="s">
        <v>146</v>
      </c>
      <c r="K3" s="3">
        <v>38</v>
      </c>
      <c r="L3" s="3" t="s">
        <v>147</v>
      </c>
      <c r="M3" s="3">
        <v>157176</v>
      </c>
      <c r="N3" s="3">
        <v>6204</v>
      </c>
      <c r="O3" s="3">
        <f t="shared" ref="O3:O66" si="0">M3/N3</f>
        <v>25.334622823984525</v>
      </c>
    </row>
    <row r="4" spans="1:15" ht="13.5" customHeight="1">
      <c r="A4" s="5" t="s">
        <v>148</v>
      </c>
      <c r="B4" s="3"/>
      <c r="C4" s="3"/>
      <c r="D4" s="3"/>
      <c r="E4" s="3"/>
      <c r="F4" s="3"/>
      <c r="G4" s="3"/>
      <c r="I4" s="55"/>
      <c r="J4" s="3" t="s">
        <v>149</v>
      </c>
      <c r="K4" s="3">
        <v>6</v>
      </c>
      <c r="L4" s="3" t="s">
        <v>147</v>
      </c>
      <c r="M4" s="3">
        <v>16709</v>
      </c>
      <c r="N4" s="3">
        <v>1465</v>
      </c>
      <c r="O4" s="3">
        <f t="shared" si="0"/>
        <v>11.405460750853242</v>
      </c>
    </row>
    <row r="5" spans="1:15">
      <c r="A5" s="5" t="s">
        <v>150</v>
      </c>
      <c r="B5" s="3"/>
      <c r="C5" s="3"/>
      <c r="D5" s="3"/>
      <c r="E5" s="3"/>
      <c r="F5" s="3"/>
      <c r="G5" s="3"/>
      <c r="I5" s="55"/>
      <c r="J5" s="3" t="s">
        <v>151</v>
      </c>
      <c r="K5" s="3">
        <v>6</v>
      </c>
      <c r="L5" s="3" t="s">
        <v>147</v>
      </c>
      <c r="M5" s="3">
        <v>24448</v>
      </c>
      <c r="N5" s="3">
        <v>2773</v>
      </c>
      <c r="O5" s="3">
        <f t="shared" si="0"/>
        <v>8.8164442841687709</v>
      </c>
    </row>
    <row r="6" spans="1:15">
      <c r="A6" s="56" t="s">
        <v>152</v>
      </c>
      <c r="B6" s="3"/>
      <c r="C6" s="3"/>
      <c r="D6" s="3"/>
      <c r="E6" s="3"/>
      <c r="F6" s="3"/>
      <c r="G6" s="3"/>
      <c r="I6" s="55"/>
      <c r="J6" s="3" t="s">
        <v>153</v>
      </c>
      <c r="K6" s="3">
        <v>34</v>
      </c>
      <c r="L6" s="3" t="s">
        <v>147</v>
      </c>
      <c r="M6" s="3">
        <v>132831</v>
      </c>
      <c r="N6" s="3">
        <v>7751</v>
      </c>
      <c r="O6" s="3">
        <f t="shared" si="0"/>
        <v>17.137272609985807</v>
      </c>
    </row>
    <row r="7" spans="1:15">
      <c r="A7" s="56" t="s">
        <v>154</v>
      </c>
      <c r="B7" s="3"/>
      <c r="C7" s="3"/>
      <c r="D7" s="3"/>
      <c r="E7" s="3"/>
      <c r="F7" s="3"/>
      <c r="G7" s="3"/>
      <c r="I7" s="55"/>
      <c r="J7" s="3" t="s">
        <v>155</v>
      </c>
      <c r="K7" s="3">
        <v>18</v>
      </c>
      <c r="L7" s="3" t="s">
        <v>147</v>
      </c>
      <c r="M7" s="3">
        <v>25236</v>
      </c>
      <c r="N7" s="3">
        <v>3363</v>
      </c>
      <c r="O7" s="3">
        <f t="shared" si="0"/>
        <v>7.5040142729705623</v>
      </c>
    </row>
    <row r="8" spans="1:15">
      <c r="A8" s="3"/>
      <c r="B8" s="3"/>
      <c r="C8" s="3"/>
      <c r="D8" s="3"/>
      <c r="E8" s="3"/>
      <c r="F8" s="3"/>
      <c r="G8" s="3"/>
      <c r="I8" s="55"/>
      <c r="J8" s="3" t="s">
        <v>156</v>
      </c>
      <c r="K8" s="3">
        <v>49</v>
      </c>
      <c r="L8" s="3" t="s">
        <v>147</v>
      </c>
      <c r="M8" s="3">
        <v>176744</v>
      </c>
      <c r="N8" s="3">
        <v>7621</v>
      </c>
      <c r="O8" s="3">
        <f t="shared" si="0"/>
        <v>23.191707125049206</v>
      </c>
    </row>
    <row r="9" spans="1:15">
      <c r="A9" s="3" t="s">
        <v>157</v>
      </c>
      <c r="B9" s="3"/>
      <c r="C9" s="3"/>
      <c r="D9" s="3"/>
      <c r="E9" s="3"/>
      <c r="F9" s="3"/>
      <c r="G9" s="3"/>
      <c r="I9" s="55"/>
      <c r="J9" s="3" t="s">
        <v>158</v>
      </c>
      <c r="K9" s="3">
        <v>2</v>
      </c>
      <c r="L9" s="3" t="s">
        <v>147</v>
      </c>
      <c r="M9" s="3">
        <v>1531</v>
      </c>
      <c r="N9" s="3">
        <v>1770</v>
      </c>
      <c r="O9" s="3">
        <f t="shared" si="0"/>
        <v>0.86497175141242932</v>
      </c>
    </row>
    <row r="10" spans="1:15" s="3" customFormat="1">
      <c r="I10" s="55"/>
      <c r="J10" s="3" t="s">
        <v>159</v>
      </c>
      <c r="K10" s="3">
        <v>9</v>
      </c>
      <c r="L10" s="3" t="s">
        <v>147</v>
      </c>
      <c r="M10" s="3">
        <v>29965</v>
      </c>
      <c r="N10" s="3">
        <v>2786</v>
      </c>
      <c r="O10" s="3">
        <f t="shared" si="0"/>
        <v>10.755563531945441</v>
      </c>
    </row>
    <row r="11" spans="1:15">
      <c r="A11" s="8" t="s">
        <v>160</v>
      </c>
      <c r="B11" s="3"/>
      <c r="C11" s="3"/>
      <c r="D11" s="3"/>
      <c r="E11" s="3"/>
      <c r="F11" s="3"/>
      <c r="G11" s="3"/>
      <c r="I11" s="55"/>
      <c r="J11" s="3" t="s">
        <v>161</v>
      </c>
      <c r="K11" s="3">
        <v>53</v>
      </c>
      <c r="L11" s="3" t="s">
        <v>147</v>
      </c>
      <c r="M11" s="3">
        <v>155843</v>
      </c>
      <c r="N11" s="3">
        <v>10214</v>
      </c>
      <c r="O11" s="3">
        <f t="shared" si="0"/>
        <v>15.257783434501665</v>
      </c>
    </row>
    <row r="12" spans="1:15">
      <c r="A12" s="8" t="s">
        <v>162</v>
      </c>
      <c r="C12" s="57">
        <v>41292</v>
      </c>
      <c r="I12" s="55"/>
      <c r="J12" s="3" t="s">
        <v>163</v>
      </c>
      <c r="K12" s="3">
        <v>7</v>
      </c>
      <c r="L12" s="3" t="s">
        <v>147</v>
      </c>
      <c r="M12" s="3">
        <v>24107</v>
      </c>
      <c r="N12" s="3">
        <v>948</v>
      </c>
      <c r="O12" s="3">
        <f t="shared" si="0"/>
        <v>25.429324894514767</v>
      </c>
    </row>
    <row r="13" spans="1:15">
      <c r="A13" s="8" t="s">
        <v>164</v>
      </c>
      <c r="C13" s="58">
        <v>43663</v>
      </c>
      <c r="I13" s="55"/>
      <c r="J13" s="3" t="s">
        <v>165</v>
      </c>
      <c r="K13" s="3">
        <v>2</v>
      </c>
      <c r="L13" s="3" t="s">
        <v>147</v>
      </c>
      <c r="M13" s="3">
        <v>3890</v>
      </c>
      <c r="N13" s="3">
        <v>1401</v>
      </c>
      <c r="O13" s="3">
        <f t="shared" si="0"/>
        <v>2.7765881513204853</v>
      </c>
    </row>
    <row r="14" spans="1:15">
      <c r="A14" s="8" t="s">
        <v>166</v>
      </c>
      <c r="C14" s="58">
        <v>43663</v>
      </c>
      <c r="I14" s="55"/>
      <c r="J14" s="3" t="s">
        <v>167</v>
      </c>
      <c r="K14" s="3">
        <v>5</v>
      </c>
      <c r="L14" s="3" t="s">
        <v>147</v>
      </c>
      <c r="M14" s="3">
        <v>11947</v>
      </c>
      <c r="N14" s="3">
        <v>2458</v>
      </c>
      <c r="O14" s="3">
        <f t="shared" si="0"/>
        <v>4.8604556550040687</v>
      </c>
    </row>
    <row r="15" spans="1:15">
      <c r="A15" s="5" t="s">
        <v>168</v>
      </c>
      <c r="I15" s="55"/>
      <c r="J15" s="3" t="s">
        <v>169</v>
      </c>
      <c r="K15" s="3">
        <v>3</v>
      </c>
      <c r="L15" s="3" t="s">
        <v>147</v>
      </c>
      <c r="M15" s="3">
        <v>3577</v>
      </c>
      <c r="N15" s="3">
        <v>3114</v>
      </c>
      <c r="O15" s="3">
        <f t="shared" si="0"/>
        <v>1.1486833654463713</v>
      </c>
    </row>
    <row r="16" spans="1:15">
      <c r="A16" s="5" t="s">
        <v>170</v>
      </c>
      <c r="I16" s="55"/>
      <c r="J16" s="3" t="s">
        <v>171</v>
      </c>
      <c r="K16" s="3">
        <v>20</v>
      </c>
      <c r="L16" s="3" t="s">
        <v>147</v>
      </c>
      <c r="M16" s="3">
        <v>40971</v>
      </c>
      <c r="N16" s="3">
        <v>7430</v>
      </c>
      <c r="O16" s="3">
        <f t="shared" si="0"/>
        <v>5.5142664872139973</v>
      </c>
    </row>
    <row r="17" spans="1:15">
      <c r="A17" s="5" t="s">
        <v>172</v>
      </c>
      <c r="I17" s="55"/>
      <c r="J17" s="3" t="s">
        <v>173</v>
      </c>
      <c r="K17" s="3">
        <v>15</v>
      </c>
      <c r="L17" s="3" t="s">
        <v>147</v>
      </c>
      <c r="M17" s="3">
        <v>22967</v>
      </c>
      <c r="N17" s="3">
        <v>2645</v>
      </c>
      <c r="O17" s="3">
        <f t="shared" si="0"/>
        <v>8.6831758034026461</v>
      </c>
    </row>
    <row r="18" spans="1:15">
      <c r="I18" s="55"/>
      <c r="J18" s="3" t="s">
        <v>174</v>
      </c>
      <c r="K18" s="3">
        <v>29</v>
      </c>
      <c r="L18" s="3" t="s">
        <v>147</v>
      </c>
      <c r="M18" s="3">
        <v>57643</v>
      </c>
      <c r="N18" s="3">
        <v>4744</v>
      </c>
      <c r="O18" s="3">
        <f t="shared" si="0"/>
        <v>12.150716694772344</v>
      </c>
    </row>
    <row r="19" spans="1:15">
      <c r="I19" s="55"/>
      <c r="J19" s="3" t="s">
        <v>175</v>
      </c>
      <c r="K19" s="3">
        <v>9</v>
      </c>
      <c r="L19" s="3" t="s">
        <v>147</v>
      </c>
      <c r="M19" s="3">
        <v>30275</v>
      </c>
      <c r="N19" s="3">
        <v>1545</v>
      </c>
      <c r="O19" s="3">
        <f t="shared" si="0"/>
        <v>19.595469255663431</v>
      </c>
    </row>
    <row r="20" spans="1:15">
      <c r="A20" s="5" t="s">
        <v>176</v>
      </c>
      <c r="I20" s="55"/>
      <c r="J20" s="3" t="s">
        <v>177</v>
      </c>
      <c r="K20" s="3">
        <v>30</v>
      </c>
      <c r="L20" s="3" t="s">
        <v>147</v>
      </c>
      <c r="M20" s="3">
        <v>51690</v>
      </c>
      <c r="N20" s="3">
        <v>5021</v>
      </c>
      <c r="O20" s="3">
        <f t="shared" si="0"/>
        <v>10.294761999601674</v>
      </c>
    </row>
    <row r="21" spans="1:15">
      <c r="A21" s="5" t="s">
        <v>178</v>
      </c>
      <c r="I21" s="55"/>
      <c r="J21" s="3" t="s">
        <v>179</v>
      </c>
      <c r="K21" s="3">
        <v>9</v>
      </c>
      <c r="L21" s="3" t="s">
        <v>147</v>
      </c>
      <c r="M21" s="3">
        <v>41459</v>
      </c>
      <c r="N21" s="3">
        <v>4323</v>
      </c>
      <c r="O21" s="3">
        <f t="shared" si="0"/>
        <v>9.5903307888040707</v>
      </c>
    </row>
    <row r="22" spans="1:15">
      <c r="I22" s="55"/>
      <c r="J22" s="3" t="s">
        <v>180</v>
      </c>
      <c r="K22" s="3">
        <v>11</v>
      </c>
      <c r="L22" s="3" t="s">
        <v>147</v>
      </c>
      <c r="M22" s="3">
        <v>51422</v>
      </c>
      <c r="N22" s="3">
        <v>1624</v>
      </c>
      <c r="O22" s="3">
        <f t="shared" si="0"/>
        <v>31.663793103448278</v>
      </c>
    </row>
    <row r="23" spans="1:15">
      <c r="I23" s="55"/>
      <c r="J23" s="3" t="s">
        <v>181</v>
      </c>
      <c r="K23" s="3">
        <v>11</v>
      </c>
      <c r="L23" s="3" t="s">
        <v>147</v>
      </c>
      <c r="M23" s="3">
        <v>48355</v>
      </c>
      <c r="N23" s="3">
        <v>3568</v>
      </c>
      <c r="O23" s="3">
        <f t="shared" si="0"/>
        <v>13.552410313901346</v>
      </c>
    </row>
    <row r="24" spans="1:15" ht="15">
      <c r="A24" s="13" t="s">
        <v>182</v>
      </c>
      <c r="B24" s="59"/>
      <c r="I24" s="55"/>
      <c r="J24" s="3" t="s">
        <v>183</v>
      </c>
      <c r="K24" s="3">
        <v>11</v>
      </c>
      <c r="L24" s="3" t="s">
        <v>147</v>
      </c>
      <c r="M24" s="3">
        <v>16072</v>
      </c>
      <c r="N24" s="3">
        <v>3555</v>
      </c>
      <c r="O24" s="3">
        <f t="shared" si="0"/>
        <v>4.520956399437412</v>
      </c>
    </row>
    <row r="25" spans="1:15">
      <c r="A25" s="281" t="s">
        <v>1713</v>
      </c>
      <c r="B25" s="282"/>
      <c r="I25" s="55"/>
      <c r="J25" s="3" t="s">
        <v>184</v>
      </c>
      <c r="K25" s="3">
        <v>2</v>
      </c>
      <c r="L25" s="3" t="s">
        <v>147</v>
      </c>
      <c r="M25" s="3">
        <v>5436</v>
      </c>
      <c r="N25" s="3">
        <v>1792</v>
      </c>
      <c r="O25" s="3">
        <f t="shared" si="0"/>
        <v>3.0334821428571428</v>
      </c>
    </row>
    <row r="26" spans="1:15">
      <c r="I26" s="55"/>
      <c r="J26" s="3" t="s">
        <v>185</v>
      </c>
      <c r="K26" s="3">
        <v>25</v>
      </c>
      <c r="L26" s="3" t="s">
        <v>147</v>
      </c>
      <c r="M26" s="3">
        <v>78288</v>
      </c>
      <c r="N26" s="3">
        <v>3474</v>
      </c>
      <c r="O26" s="3">
        <f t="shared" si="0"/>
        <v>22.535405872193436</v>
      </c>
    </row>
    <row r="27" spans="1:15">
      <c r="I27" s="55"/>
      <c r="J27" s="3" t="s">
        <v>186</v>
      </c>
      <c r="K27" s="3">
        <v>1</v>
      </c>
      <c r="L27" s="3" t="s">
        <v>147</v>
      </c>
      <c r="M27" s="3">
        <v>521</v>
      </c>
      <c r="N27" s="3">
        <v>1343</v>
      </c>
      <c r="O27" s="3">
        <f t="shared" si="0"/>
        <v>0.38793745346239761</v>
      </c>
    </row>
    <row r="28" spans="1:15">
      <c r="I28" s="55"/>
      <c r="J28" s="3" t="s">
        <v>187</v>
      </c>
      <c r="K28" s="3">
        <v>10</v>
      </c>
      <c r="L28" s="3" t="s">
        <v>147</v>
      </c>
      <c r="M28" s="3">
        <v>11330</v>
      </c>
      <c r="N28" s="3">
        <v>2476</v>
      </c>
      <c r="O28" s="3">
        <f t="shared" si="0"/>
        <v>4.5759289176090467</v>
      </c>
    </row>
    <row r="29" spans="1:15">
      <c r="I29" s="55"/>
      <c r="J29" s="3" t="s">
        <v>188</v>
      </c>
      <c r="K29" s="3">
        <v>9</v>
      </c>
      <c r="L29" s="3" t="s">
        <v>147</v>
      </c>
      <c r="M29" s="3">
        <v>23954</v>
      </c>
      <c r="N29" s="3">
        <v>3340</v>
      </c>
      <c r="O29" s="3">
        <f t="shared" si="0"/>
        <v>7.1718562874251495</v>
      </c>
    </row>
    <row r="30" spans="1:15">
      <c r="I30" s="55"/>
      <c r="J30" s="3" t="s">
        <v>189</v>
      </c>
      <c r="K30" s="3">
        <v>16</v>
      </c>
      <c r="L30" s="3" t="s">
        <v>147</v>
      </c>
      <c r="M30" s="3">
        <v>60651</v>
      </c>
      <c r="N30" s="3">
        <v>3367</v>
      </c>
      <c r="O30" s="3">
        <f t="shared" si="0"/>
        <v>18.013365013365014</v>
      </c>
    </row>
    <row r="31" spans="1:15">
      <c r="I31" s="55"/>
      <c r="J31" s="3" t="s">
        <v>190</v>
      </c>
      <c r="K31" s="3">
        <v>2</v>
      </c>
      <c r="L31" s="3" t="s">
        <v>147</v>
      </c>
      <c r="M31" s="3">
        <v>7207</v>
      </c>
      <c r="N31" s="3">
        <v>1766</v>
      </c>
      <c r="O31" s="3">
        <f t="shared" si="0"/>
        <v>4.0809739524348814</v>
      </c>
    </row>
    <row r="32" spans="1:15">
      <c r="I32" s="55"/>
      <c r="J32" s="3" t="s">
        <v>191</v>
      </c>
      <c r="K32" s="3">
        <v>17</v>
      </c>
      <c r="L32" s="3" t="s">
        <v>147</v>
      </c>
      <c r="M32" s="3">
        <v>76978</v>
      </c>
      <c r="N32" s="3">
        <v>4092</v>
      </c>
      <c r="O32" s="3">
        <f t="shared" si="0"/>
        <v>18.811827956989248</v>
      </c>
    </row>
    <row r="33" spans="1:15">
      <c r="I33" s="55"/>
      <c r="J33" s="3" t="s">
        <v>192</v>
      </c>
      <c r="K33" s="3">
        <v>3</v>
      </c>
      <c r="L33" s="3" t="s">
        <v>147</v>
      </c>
      <c r="M33" s="3">
        <v>4408</v>
      </c>
      <c r="N33" s="3">
        <v>835</v>
      </c>
      <c r="O33" s="3">
        <f t="shared" si="0"/>
        <v>5.2790419161676647</v>
      </c>
    </row>
    <row r="34" spans="1:15">
      <c r="I34" s="55"/>
      <c r="J34" s="3" t="s">
        <v>193</v>
      </c>
      <c r="K34" s="3">
        <v>8</v>
      </c>
      <c r="L34" s="3" t="s">
        <v>147</v>
      </c>
      <c r="M34" s="3">
        <v>50409</v>
      </c>
      <c r="N34" s="3">
        <v>3250</v>
      </c>
      <c r="O34" s="3">
        <f t="shared" si="0"/>
        <v>15.510461538461538</v>
      </c>
    </row>
    <row r="35" spans="1:15">
      <c r="I35" s="55"/>
      <c r="J35" s="3" t="s">
        <v>194</v>
      </c>
      <c r="K35" s="3">
        <v>1</v>
      </c>
      <c r="L35" s="3" t="s">
        <v>147</v>
      </c>
      <c r="M35" s="3">
        <v>1240</v>
      </c>
      <c r="N35" s="3">
        <v>1136</v>
      </c>
      <c r="O35" s="3">
        <f t="shared" si="0"/>
        <v>1.091549295774648</v>
      </c>
    </row>
    <row r="36" spans="1:15">
      <c r="I36" s="55"/>
      <c r="J36" s="3" t="s">
        <v>195</v>
      </c>
      <c r="K36" s="3">
        <v>25</v>
      </c>
      <c r="L36" s="3" t="s">
        <v>147</v>
      </c>
      <c r="M36" s="3">
        <v>122663</v>
      </c>
      <c r="N36" s="3">
        <v>3294</v>
      </c>
      <c r="O36" s="3">
        <f t="shared" si="0"/>
        <v>37.238312082574375</v>
      </c>
    </row>
    <row r="37" spans="1:15">
      <c r="I37" s="55"/>
      <c r="J37" s="3" t="s">
        <v>196</v>
      </c>
      <c r="K37" s="3">
        <v>9</v>
      </c>
      <c r="L37" s="3" t="s">
        <v>147</v>
      </c>
      <c r="M37" s="3">
        <v>26007</v>
      </c>
      <c r="N37" s="3">
        <v>3773</v>
      </c>
      <c r="O37" s="3">
        <f t="shared" si="0"/>
        <v>6.8929234031274849</v>
      </c>
    </row>
    <row r="38" spans="1:15">
      <c r="I38" s="55"/>
      <c r="J38" s="3" t="s">
        <v>197</v>
      </c>
      <c r="K38" s="3">
        <v>8</v>
      </c>
      <c r="L38" s="3" t="s">
        <v>147</v>
      </c>
      <c r="M38" s="3">
        <v>21409</v>
      </c>
      <c r="N38" s="3">
        <v>3442</v>
      </c>
      <c r="O38" s="3">
        <f t="shared" si="0"/>
        <v>6.2199302730970363</v>
      </c>
    </row>
    <row r="39" spans="1:15">
      <c r="I39" s="55"/>
      <c r="J39" s="3" t="s">
        <v>198</v>
      </c>
      <c r="K39" s="3">
        <v>14</v>
      </c>
      <c r="L39" s="3" t="s">
        <v>147</v>
      </c>
      <c r="M39" s="3">
        <v>16369</v>
      </c>
      <c r="N39" s="3">
        <v>4889</v>
      </c>
      <c r="O39" s="3">
        <f t="shared" si="0"/>
        <v>3.3481284516260996</v>
      </c>
    </row>
    <row r="40" spans="1:15">
      <c r="I40" s="55"/>
      <c r="J40" s="3" t="s">
        <v>199</v>
      </c>
      <c r="K40" s="3">
        <v>16</v>
      </c>
      <c r="L40" s="3" t="s">
        <v>147</v>
      </c>
      <c r="M40" s="3">
        <v>96878</v>
      </c>
      <c r="N40" s="3">
        <v>3981</v>
      </c>
      <c r="O40" s="3">
        <f t="shared" si="0"/>
        <v>24.335091685506153</v>
      </c>
    </row>
    <row r="41" spans="1:15">
      <c r="I41" s="55"/>
      <c r="J41" s="3" t="s">
        <v>200</v>
      </c>
      <c r="K41" s="3">
        <v>6</v>
      </c>
      <c r="L41" s="3" t="s">
        <v>147</v>
      </c>
      <c r="M41" s="3">
        <v>5254</v>
      </c>
      <c r="N41" s="3">
        <v>2581</v>
      </c>
      <c r="O41" s="3">
        <f t="shared" si="0"/>
        <v>2.035645098798915</v>
      </c>
    </row>
    <row r="42" spans="1:15">
      <c r="I42" s="55"/>
      <c r="J42" s="3" t="s">
        <v>201</v>
      </c>
      <c r="K42" s="3">
        <v>47</v>
      </c>
      <c r="L42" s="3" t="s">
        <v>147</v>
      </c>
      <c r="M42" s="3">
        <v>196254</v>
      </c>
      <c r="N42" s="3">
        <v>6374</v>
      </c>
      <c r="O42" s="3">
        <f t="shared" si="0"/>
        <v>30.789770944461875</v>
      </c>
    </row>
    <row r="43" spans="1:15">
      <c r="I43" s="55"/>
      <c r="J43" s="3" t="s">
        <v>202</v>
      </c>
      <c r="K43" s="3">
        <v>7</v>
      </c>
      <c r="L43" s="3" t="s">
        <v>147</v>
      </c>
      <c r="M43" s="3">
        <v>11269</v>
      </c>
      <c r="N43" s="3">
        <v>5903</v>
      </c>
      <c r="O43" s="3">
        <f t="shared" si="0"/>
        <v>1.9090293071319668</v>
      </c>
    </row>
    <row r="44" spans="1:15">
      <c r="I44" s="55"/>
      <c r="J44" s="3" t="s">
        <v>203</v>
      </c>
      <c r="K44" s="3">
        <v>6</v>
      </c>
      <c r="L44" s="3" t="s">
        <v>147</v>
      </c>
      <c r="M44" s="3">
        <v>15662</v>
      </c>
      <c r="N44" s="3">
        <v>1420</v>
      </c>
      <c r="O44" s="3">
        <f t="shared" si="0"/>
        <v>11.029577464788732</v>
      </c>
    </row>
    <row r="45" spans="1:15">
      <c r="I45" s="55"/>
      <c r="J45" s="3" t="s">
        <v>204</v>
      </c>
      <c r="K45" s="3">
        <v>30</v>
      </c>
      <c r="L45" s="3" t="s">
        <v>147</v>
      </c>
      <c r="M45" s="3">
        <v>121682</v>
      </c>
      <c r="N45" s="3">
        <v>5844</v>
      </c>
      <c r="O45" s="3">
        <f t="shared" si="0"/>
        <v>20.821697467488022</v>
      </c>
    </row>
    <row r="46" spans="1:15">
      <c r="A46" t="s">
        <v>1606</v>
      </c>
      <c r="I46" s="55"/>
      <c r="J46" s="3" t="s">
        <v>205</v>
      </c>
      <c r="K46" s="3">
        <v>6</v>
      </c>
      <c r="L46" s="3" t="s">
        <v>147</v>
      </c>
      <c r="M46" s="3">
        <v>20105</v>
      </c>
      <c r="N46" s="3">
        <v>2657</v>
      </c>
      <c r="O46" s="3">
        <f t="shared" si="0"/>
        <v>7.5668046669175766</v>
      </c>
    </row>
    <row r="47" spans="1:15">
      <c r="A47" s="39" t="s">
        <v>1644</v>
      </c>
      <c r="B47" s="39"/>
      <c r="C47" s="39"/>
      <c r="I47" s="55"/>
      <c r="J47" s="3" t="s">
        <v>206</v>
      </c>
      <c r="K47" s="3">
        <v>42</v>
      </c>
      <c r="L47" s="3" t="s">
        <v>147</v>
      </c>
      <c r="M47" s="3">
        <v>132227</v>
      </c>
      <c r="N47" s="3">
        <v>6492</v>
      </c>
      <c r="O47" s="3">
        <f t="shared" si="0"/>
        <v>20.367683302526185</v>
      </c>
    </row>
    <row r="48" spans="1:15">
      <c r="I48" s="55"/>
      <c r="J48" s="3" t="s">
        <v>207</v>
      </c>
      <c r="K48" s="3">
        <v>20</v>
      </c>
      <c r="L48" s="3" t="s">
        <v>147</v>
      </c>
      <c r="M48" s="3">
        <v>48907</v>
      </c>
      <c r="N48" s="3">
        <v>4442</v>
      </c>
      <c r="O48" s="3">
        <f t="shared" si="0"/>
        <v>11.010130571814498</v>
      </c>
    </row>
    <row r="49" spans="1:15">
      <c r="I49" s="55"/>
      <c r="J49" s="3" t="s">
        <v>208</v>
      </c>
      <c r="K49" s="3">
        <v>17</v>
      </c>
      <c r="L49" s="3" t="s">
        <v>147</v>
      </c>
      <c r="M49" s="3">
        <v>91261</v>
      </c>
      <c r="N49" s="3">
        <v>2204</v>
      </c>
      <c r="O49" s="3">
        <f t="shared" si="0"/>
        <v>41.406987295825772</v>
      </c>
    </row>
    <row r="50" spans="1:15">
      <c r="A50" s="55" t="s">
        <v>144</v>
      </c>
      <c r="B50">
        <v>2020</v>
      </c>
      <c r="D50">
        <v>2021</v>
      </c>
      <c r="I50" s="55"/>
      <c r="J50" s="3" t="s">
        <v>209</v>
      </c>
      <c r="K50" s="3">
        <v>21</v>
      </c>
      <c r="L50" s="3" t="s">
        <v>147</v>
      </c>
      <c r="M50" s="3">
        <v>56024</v>
      </c>
      <c r="N50" s="3">
        <v>5945</v>
      </c>
      <c r="O50" s="3">
        <f t="shared" si="0"/>
        <v>9.4237174095878888</v>
      </c>
    </row>
    <row r="51" spans="1:15">
      <c r="A51" s="55">
        <v>1945</v>
      </c>
      <c r="B51" s="3">
        <v>53239</v>
      </c>
      <c r="C51" s="3" t="s">
        <v>210</v>
      </c>
      <c r="D51" s="3">
        <v>53249</v>
      </c>
      <c r="E51" s="5" t="s">
        <v>211</v>
      </c>
      <c r="F51" s="5">
        <f>SUM(A51:A53)</f>
        <v>7202</v>
      </c>
      <c r="I51" s="55"/>
      <c r="J51" s="3" t="s">
        <v>212</v>
      </c>
      <c r="K51" s="3">
        <v>6</v>
      </c>
      <c r="L51" s="3" t="s">
        <v>147</v>
      </c>
      <c r="M51" s="3">
        <v>11960</v>
      </c>
      <c r="N51" s="3">
        <v>5392</v>
      </c>
      <c r="O51" s="3">
        <f t="shared" si="0"/>
        <v>2.2181008902077153</v>
      </c>
    </row>
    <row r="52" spans="1:15">
      <c r="A52" s="55">
        <v>3175</v>
      </c>
      <c r="B52" s="3">
        <v>53249</v>
      </c>
      <c r="C52" s="3" t="s">
        <v>213</v>
      </c>
      <c r="D52" s="3">
        <v>53249</v>
      </c>
      <c r="E52" s="3" t="s">
        <v>211</v>
      </c>
      <c r="I52" s="55"/>
      <c r="J52" s="3" t="s">
        <v>214</v>
      </c>
      <c r="K52" s="3">
        <v>12</v>
      </c>
      <c r="L52" s="3" t="s">
        <v>147</v>
      </c>
      <c r="M52" s="3">
        <v>28192</v>
      </c>
      <c r="N52" s="3">
        <v>2388</v>
      </c>
      <c r="O52" s="3">
        <f t="shared" si="0"/>
        <v>11.805695142378559</v>
      </c>
    </row>
    <row r="53" spans="1:15">
      <c r="A53" s="55">
        <v>2082</v>
      </c>
      <c r="B53" s="3">
        <v>53274</v>
      </c>
      <c r="C53" s="3" t="s">
        <v>215</v>
      </c>
      <c r="D53" s="3">
        <v>53249</v>
      </c>
      <c r="E53" s="3" t="s">
        <v>211</v>
      </c>
      <c r="I53" s="55"/>
      <c r="J53" s="3" t="s">
        <v>216</v>
      </c>
      <c r="K53" s="3">
        <v>3</v>
      </c>
      <c r="L53" s="3" t="s">
        <v>147</v>
      </c>
      <c r="M53" s="3">
        <v>6856</v>
      </c>
      <c r="N53" s="3">
        <v>1632</v>
      </c>
      <c r="O53" s="3">
        <f t="shared" si="0"/>
        <v>4.2009803921568629</v>
      </c>
    </row>
    <row r="54" spans="1:15">
      <c r="I54" s="55"/>
      <c r="J54" s="3" t="s">
        <v>217</v>
      </c>
      <c r="K54" s="3">
        <v>19</v>
      </c>
      <c r="L54" s="3" t="s">
        <v>147</v>
      </c>
      <c r="M54" s="3">
        <v>59437</v>
      </c>
      <c r="N54" s="3">
        <v>3471</v>
      </c>
      <c r="O54" s="3">
        <f t="shared" si="0"/>
        <v>17.123883607029676</v>
      </c>
    </row>
    <row r="55" spans="1:15">
      <c r="I55" s="55"/>
      <c r="J55" s="3" t="s">
        <v>218</v>
      </c>
      <c r="K55" s="3">
        <v>10</v>
      </c>
      <c r="L55" s="3" t="s">
        <v>147</v>
      </c>
      <c r="M55" s="3">
        <v>28814</v>
      </c>
      <c r="N55" s="3">
        <v>3402</v>
      </c>
      <c r="O55" s="3">
        <f t="shared" si="0"/>
        <v>8.469723691945914</v>
      </c>
    </row>
    <row r="56" spans="1:15">
      <c r="I56" s="55"/>
      <c r="J56" s="3" t="s">
        <v>219</v>
      </c>
      <c r="K56" s="3">
        <v>59</v>
      </c>
      <c r="L56" s="3" t="s">
        <v>147</v>
      </c>
      <c r="M56" s="3">
        <v>260675</v>
      </c>
      <c r="N56" s="3">
        <v>10582</v>
      </c>
      <c r="O56" s="3">
        <f t="shared" si="0"/>
        <v>24.633812133812135</v>
      </c>
    </row>
    <row r="57" spans="1:15">
      <c r="I57" s="55"/>
      <c r="J57" s="3" t="s">
        <v>220</v>
      </c>
      <c r="K57" s="3">
        <v>41</v>
      </c>
      <c r="L57" s="3" t="s">
        <v>147</v>
      </c>
      <c r="M57" s="3">
        <v>82034</v>
      </c>
      <c r="N57" s="3">
        <v>6980</v>
      </c>
      <c r="O57" s="3">
        <f t="shared" si="0"/>
        <v>11.752722063037249</v>
      </c>
    </row>
    <row r="58" spans="1:15">
      <c r="I58" s="55"/>
      <c r="J58" s="3" t="s">
        <v>221</v>
      </c>
      <c r="K58" s="3">
        <v>28</v>
      </c>
      <c r="L58" s="3" t="s">
        <v>147</v>
      </c>
      <c r="M58" s="3">
        <v>65414</v>
      </c>
      <c r="N58" s="3">
        <v>8162</v>
      </c>
      <c r="O58" s="3">
        <f t="shared" si="0"/>
        <v>8.0144572408723356</v>
      </c>
    </row>
    <row r="59" spans="1:15">
      <c r="I59" s="55"/>
      <c r="J59" s="3" t="s">
        <v>222</v>
      </c>
      <c r="K59" s="3">
        <v>2</v>
      </c>
      <c r="L59" s="3" t="s">
        <v>147</v>
      </c>
      <c r="M59" s="3">
        <v>310</v>
      </c>
      <c r="N59" s="3">
        <v>1186</v>
      </c>
      <c r="O59" s="3">
        <f t="shared" si="0"/>
        <v>0.26138279932546377</v>
      </c>
    </row>
    <row r="60" spans="1:15">
      <c r="I60" s="55"/>
      <c r="J60" s="3" t="s">
        <v>223</v>
      </c>
      <c r="K60" s="3">
        <v>3</v>
      </c>
      <c r="L60" s="3" t="s">
        <v>147</v>
      </c>
      <c r="M60" s="3">
        <v>8896</v>
      </c>
      <c r="N60" s="3">
        <v>2082</v>
      </c>
      <c r="O60" s="3">
        <f t="shared" si="0"/>
        <v>4.2728146013448605</v>
      </c>
    </row>
    <row r="61" spans="1:15">
      <c r="I61" s="55"/>
      <c r="J61" s="3" t="s">
        <v>224</v>
      </c>
      <c r="K61" s="3">
        <v>38</v>
      </c>
      <c r="L61" s="3" t="s">
        <v>147</v>
      </c>
      <c r="M61" s="3">
        <v>46601</v>
      </c>
      <c r="N61" s="3">
        <v>7143</v>
      </c>
      <c r="O61" s="3">
        <f t="shared" si="0"/>
        <v>6.5240095198096038</v>
      </c>
    </row>
    <row r="62" spans="1:15">
      <c r="I62" s="55"/>
      <c r="J62" s="3" t="s">
        <v>225</v>
      </c>
      <c r="K62" s="3">
        <v>31</v>
      </c>
      <c r="L62" s="3" t="s">
        <v>147</v>
      </c>
      <c r="M62" s="3">
        <v>71183</v>
      </c>
      <c r="N62" s="3">
        <v>7434</v>
      </c>
      <c r="O62" s="3">
        <f t="shared" si="0"/>
        <v>9.5753295668549914</v>
      </c>
    </row>
    <row r="63" spans="1:15">
      <c r="I63" s="55"/>
      <c r="J63" s="3" t="s">
        <v>226</v>
      </c>
      <c r="K63" s="3">
        <v>24</v>
      </c>
      <c r="L63" s="3" t="s">
        <v>147</v>
      </c>
      <c r="M63" s="3">
        <v>120962</v>
      </c>
      <c r="N63" s="3">
        <v>3904</v>
      </c>
      <c r="O63" s="3">
        <f t="shared" si="0"/>
        <v>30.984118852459016</v>
      </c>
    </row>
    <row r="64" spans="1:15">
      <c r="I64" s="55"/>
      <c r="J64" s="3" t="s">
        <v>227</v>
      </c>
      <c r="K64" s="3">
        <v>16</v>
      </c>
      <c r="L64" s="3" t="s">
        <v>147</v>
      </c>
      <c r="M64" s="3">
        <v>94126</v>
      </c>
      <c r="N64" s="3">
        <v>3336</v>
      </c>
      <c r="O64" s="3">
        <f t="shared" si="0"/>
        <v>28.215227817745802</v>
      </c>
    </row>
    <row r="65" spans="9:15">
      <c r="I65" s="55"/>
      <c r="J65" s="3" t="s">
        <v>228</v>
      </c>
      <c r="K65" s="3">
        <v>23</v>
      </c>
      <c r="L65" s="3" t="s">
        <v>147</v>
      </c>
      <c r="M65" s="3">
        <v>90519</v>
      </c>
      <c r="N65" s="3">
        <v>5516</v>
      </c>
      <c r="O65" s="3">
        <f t="shared" si="0"/>
        <v>16.410261058738215</v>
      </c>
    </row>
    <row r="66" spans="9:15">
      <c r="I66" s="55"/>
      <c r="J66" s="3" t="s">
        <v>229</v>
      </c>
      <c r="K66" s="3">
        <v>8</v>
      </c>
      <c r="L66" s="3" t="s">
        <v>147</v>
      </c>
      <c r="M66" s="3">
        <v>16973</v>
      </c>
      <c r="N66" s="3">
        <v>2460</v>
      </c>
      <c r="O66" s="3">
        <f t="shared" si="0"/>
        <v>6.8995934959349592</v>
      </c>
    </row>
    <row r="67" spans="9:15">
      <c r="I67" s="55"/>
      <c r="J67" s="3" t="s">
        <v>230</v>
      </c>
      <c r="K67" s="3">
        <v>9</v>
      </c>
      <c r="L67" s="3" t="s">
        <v>147</v>
      </c>
      <c r="M67" s="3">
        <v>22724</v>
      </c>
      <c r="N67" s="3">
        <v>2364</v>
      </c>
      <c r="O67" s="3">
        <f t="shared" ref="O67:O130" si="1">M67/N67</f>
        <v>9.612521150592217</v>
      </c>
    </row>
    <row r="68" spans="9:15">
      <c r="I68" s="55"/>
      <c r="J68" s="3" t="s">
        <v>231</v>
      </c>
      <c r="K68" s="3">
        <v>3</v>
      </c>
      <c r="L68" s="3" t="s">
        <v>147</v>
      </c>
      <c r="M68" s="3">
        <v>2942</v>
      </c>
      <c r="N68" s="3">
        <v>1924</v>
      </c>
      <c r="O68" s="3">
        <f t="shared" si="1"/>
        <v>1.529106029106029</v>
      </c>
    </row>
    <row r="69" spans="9:15">
      <c r="I69" s="55"/>
      <c r="J69" s="3" t="s">
        <v>232</v>
      </c>
      <c r="K69" s="3">
        <v>28</v>
      </c>
      <c r="L69" s="3" t="s">
        <v>147</v>
      </c>
      <c r="M69" s="3">
        <v>176674</v>
      </c>
      <c r="N69" s="3">
        <v>6161</v>
      </c>
      <c r="O69" s="3">
        <f t="shared" si="1"/>
        <v>28.676188930368447</v>
      </c>
    </row>
    <row r="70" spans="9:15">
      <c r="I70" s="55"/>
      <c r="J70" s="3" t="s">
        <v>233</v>
      </c>
      <c r="K70" s="3">
        <v>20</v>
      </c>
      <c r="L70" s="3" t="s">
        <v>147</v>
      </c>
      <c r="M70" s="3">
        <v>132226</v>
      </c>
      <c r="N70" s="3">
        <v>4563</v>
      </c>
      <c r="O70" s="3">
        <f t="shared" si="1"/>
        <v>28.977865439403899</v>
      </c>
    </row>
    <row r="71" spans="9:15">
      <c r="I71" s="55"/>
      <c r="J71" s="3" t="s">
        <v>234</v>
      </c>
      <c r="K71" s="3">
        <v>15</v>
      </c>
      <c r="L71" s="3" t="s">
        <v>147</v>
      </c>
      <c r="M71" s="3">
        <v>65008</v>
      </c>
      <c r="N71" s="3">
        <v>2956</v>
      </c>
      <c r="O71" s="3">
        <f t="shared" si="1"/>
        <v>21.99188092016238</v>
      </c>
    </row>
    <row r="72" spans="9:15">
      <c r="I72" s="55"/>
      <c r="J72" s="3" t="s">
        <v>235</v>
      </c>
      <c r="K72" s="3">
        <v>17</v>
      </c>
      <c r="L72" s="3" t="s">
        <v>147</v>
      </c>
      <c r="M72" s="3">
        <v>45499</v>
      </c>
      <c r="N72" s="3">
        <v>4471</v>
      </c>
      <c r="O72" s="3">
        <f t="shared" si="1"/>
        <v>10.176470588235293</v>
      </c>
    </row>
    <row r="73" spans="9:15">
      <c r="I73" s="55"/>
      <c r="J73" s="3" t="s">
        <v>236</v>
      </c>
      <c r="K73" s="3">
        <v>9</v>
      </c>
      <c r="L73" s="3" t="s">
        <v>147</v>
      </c>
      <c r="M73" s="3">
        <v>24677</v>
      </c>
      <c r="N73" s="3">
        <v>1839</v>
      </c>
      <c r="O73" s="3">
        <f t="shared" si="1"/>
        <v>13.418705818379554</v>
      </c>
    </row>
    <row r="74" spans="9:15">
      <c r="I74" s="55"/>
      <c r="J74" s="3" t="s">
        <v>237</v>
      </c>
      <c r="K74" s="3">
        <v>21</v>
      </c>
      <c r="L74" s="3" t="s">
        <v>147</v>
      </c>
      <c r="M74" s="3">
        <v>82020</v>
      </c>
      <c r="N74" s="3">
        <v>3555</v>
      </c>
      <c r="O74" s="3">
        <f t="shared" si="1"/>
        <v>23.071729957805907</v>
      </c>
    </row>
    <row r="75" spans="9:15">
      <c r="I75" s="55"/>
      <c r="J75" s="3" t="s">
        <v>238</v>
      </c>
      <c r="K75" s="3">
        <v>42</v>
      </c>
      <c r="L75" s="3" t="s">
        <v>147</v>
      </c>
      <c r="M75" s="3">
        <v>108174</v>
      </c>
      <c r="N75" s="3">
        <v>8562</v>
      </c>
      <c r="O75" s="3">
        <f t="shared" si="1"/>
        <v>12.634197617379117</v>
      </c>
    </row>
    <row r="76" spans="9:15">
      <c r="I76" s="55"/>
      <c r="J76" s="3" t="s">
        <v>239</v>
      </c>
      <c r="K76" s="3">
        <v>3</v>
      </c>
      <c r="L76" s="3" t="s">
        <v>147</v>
      </c>
      <c r="M76" s="3">
        <v>7728</v>
      </c>
      <c r="N76" s="3">
        <v>1740</v>
      </c>
      <c r="O76" s="3">
        <f t="shared" si="1"/>
        <v>4.4413793103448276</v>
      </c>
    </row>
    <row r="77" spans="9:15">
      <c r="I77" s="55"/>
      <c r="J77" s="3" t="s">
        <v>240</v>
      </c>
      <c r="K77" s="3">
        <v>8</v>
      </c>
      <c r="L77" s="3" t="s">
        <v>147</v>
      </c>
      <c r="M77" s="3">
        <v>21127</v>
      </c>
      <c r="N77" s="3">
        <v>3109</v>
      </c>
      <c r="O77" s="3">
        <f t="shared" si="1"/>
        <v>6.7954326149887425</v>
      </c>
    </row>
    <row r="78" spans="9:15">
      <c r="I78" s="55"/>
      <c r="J78" s="3" t="s">
        <v>241</v>
      </c>
      <c r="K78" s="3">
        <v>9</v>
      </c>
      <c r="L78" s="3" t="s">
        <v>147</v>
      </c>
      <c r="M78" s="3">
        <v>17384</v>
      </c>
      <c r="N78" s="3">
        <v>1795</v>
      </c>
      <c r="O78" s="3">
        <f t="shared" si="1"/>
        <v>9.6846796657381624</v>
      </c>
    </row>
    <row r="79" spans="9:15">
      <c r="I79" s="55"/>
      <c r="J79" s="3" t="s">
        <v>242</v>
      </c>
      <c r="K79" s="3">
        <v>22</v>
      </c>
      <c r="L79" s="3" t="s">
        <v>147</v>
      </c>
      <c r="M79" s="3">
        <v>82578</v>
      </c>
      <c r="N79" s="3">
        <v>2777</v>
      </c>
      <c r="O79" s="3">
        <f t="shared" si="1"/>
        <v>29.736406193734247</v>
      </c>
    </row>
    <row r="80" spans="9:15">
      <c r="I80" s="55"/>
      <c r="J80" s="3" t="s">
        <v>243</v>
      </c>
      <c r="K80" s="3">
        <v>6</v>
      </c>
      <c r="L80" s="3" t="s">
        <v>147</v>
      </c>
      <c r="M80" s="3">
        <v>25140</v>
      </c>
      <c r="N80" s="3">
        <v>1885</v>
      </c>
      <c r="O80" s="3">
        <f t="shared" si="1"/>
        <v>13.336870026525199</v>
      </c>
    </row>
    <row r="81" spans="9:15">
      <c r="I81" s="55"/>
      <c r="J81" s="3" t="s">
        <v>244</v>
      </c>
      <c r="K81" s="3">
        <v>3</v>
      </c>
      <c r="L81" s="3" t="s">
        <v>147</v>
      </c>
      <c r="M81" s="3">
        <v>8706</v>
      </c>
      <c r="N81" s="3">
        <v>1452</v>
      </c>
      <c r="O81" s="3">
        <f t="shared" si="1"/>
        <v>5.9958677685950414</v>
      </c>
    </row>
    <row r="82" spans="9:15">
      <c r="I82" s="55"/>
      <c r="J82" s="3" t="s">
        <v>245</v>
      </c>
      <c r="K82" s="3">
        <v>15</v>
      </c>
      <c r="L82" s="3" t="s">
        <v>147</v>
      </c>
      <c r="M82" s="3">
        <v>56274</v>
      </c>
      <c r="N82" s="3">
        <v>2803</v>
      </c>
      <c r="O82" s="3">
        <f t="shared" si="1"/>
        <v>20.076346771316448</v>
      </c>
    </row>
    <row r="83" spans="9:15">
      <c r="I83" s="55"/>
      <c r="J83" s="3" t="s">
        <v>246</v>
      </c>
      <c r="K83" s="3">
        <v>18</v>
      </c>
      <c r="L83" s="3" t="s">
        <v>147</v>
      </c>
      <c r="M83" s="3">
        <v>186752</v>
      </c>
      <c r="N83" s="3">
        <v>5050</v>
      </c>
      <c r="O83" s="3">
        <f t="shared" si="1"/>
        <v>36.980594059405938</v>
      </c>
    </row>
    <row r="84" spans="9:15">
      <c r="I84" s="55"/>
      <c r="J84" s="3" t="s">
        <v>247</v>
      </c>
      <c r="K84" s="3">
        <v>5</v>
      </c>
      <c r="L84" s="3" t="s">
        <v>147</v>
      </c>
      <c r="M84" s="3">
        <v>14266</v>
      </c>
      <c r="N84" s="3">
        <v>1683</v>
      </c>
      <c r="O84" s="3">
        <f t="shared" si="1"/>
        <v>8.4765300059417701</v>
      </c>
    </row>
    <row r="85" spans="9:15">
      <c r="I85" s="55"/>
      <c r="J85" s="3" t="s">
        <v>248</v>
      </c>
      <c r="K85" s="3">
        <v>26</v>
      </c>
      <c r="L85" s="3" t="s">
        <v>147</v>
      </c>
      <c r="M85" s="3">
        <v>49255</v>
      </c>
      <c r="N85" s="3">
        <v>5971</v>
      </c>
      <c r="O85" s="3">
        <f t="shared" si="1"/>
        <v>8.2490370122257577</v>
      </c>
    </row>
    <row r="86" spans="9:15">
      <c r="I86" s="55"/>
      <c r="J86" s="3" t="s">
        <v>249</v>
      </c>
      <c r="K86" s="3">
        <v>39</v>
      </c>
      <c r="L86" s="3" t="s">
        <v>147</v>
      </c>
      <c r="M86" s="3">
        <v>201826</v>
      </c>
      <c r="N86" s="3">
        <v>5092</v>
      </c>
      <c r="O86" s="3">
        <f t="shared" si="1"/>
        <v>39.635899450117833</v>
      </c>
    </row>
    <row r="87" spans="9:15">
      <c r="I87" s="55"/>
      <c r="J87" s="3" t="s">
        <v>250</v>
      </c>
      <c r="K87" s="3">
        <v>1</v>
      </c>
      <c r="L87" s="3" t="s">
        <v>147</v>
      </c>
      <c r="M87" s="3">
        <v>323</v>
      </c>
      <c r="N87" s="3">
        <v>981</v>
      </c>
      <c r="O87" s="3">
        <f t="shared" si="1"/>
        <v>0.32925586136595308</v>
      </c>
    </row>
    <row r="88" spans="9:15">
      <c r="I88" s="55"/>
      <c r="J88" s="3" t="s">
        <v>251</v>
      </c>
      <c r="K88" s="3">
        <v>17</v>
      </c>
      <c r="L88" s="3" t="s">
        <v>147</v>
      </c>
      <c r="M88" s="3">
        <v>38177</v>
      </c>
      <c r="N88" s="3">
        <v>2902</v>
      </c>
      <c r="O88" s="3">
        <f t="shared" si="1"/>
        <v>13.155410062026188</v>
      </c>
    </row>
    <row r="89" spans="9:15">
      <c r="I89" s="55"/>
      <c r="J89" s="3" t="s">
        <v>252</v>
      </c>
      <c r="K89" s="3">
        <v>1</v>
      </c>
      <c r="L89" s="3" t="s">
        <v>147</v>
      </c>
      <c r="M89" s="3">
        <v>787</v>
      </c>
      <c r="N89" s="3">
        <v>3563</v>
      </c>
      <c r="O89" s="3">
        <f t="shared" si="1"/>
        <v>0.22088127982037609</v>
      </c>
    </row>
    <row r="90" spans="9:15">
      <c r="I90" s="55"/>
      <c r="J90" s="3" t="s">
        <v>253</v>
      </c>
      <c r="K90" s="3">
        <v>3</v>
      </c>
      <c r="L90" s="3" t="s">
        <v>147</v>
      </c>
      <c r="M90" s="3">
        <v>12343</v>
      </c>
      <c r="N90" s="3">
        <v>1399</v>
      </c>
      <c r="O90" s="3">
        <f t="shared" si="1"/>
        <v>8.8227305218012866</v>
      </c>
    </row>
    <row r="91" spans="9:15">
      <c r="I91" s="55"/>
      <c r="J91" s="3" t="s">
        <v>254</v>
      </c>
      <c r="K91" s="3">
        <v>12</v>
      </c>
      <c r="L91" s="3" t="s">
        <v>147</v>
      </c>
      <c r="M91" s="3">
        <v>28845</v>
      </c>
      <c r="N91" s="3">
        <v>998</v>
      </c>
      <c r="O91" s="3">
        <f t="shared" si="1"/>
        <v>28.902805611222444</v>
      </c>
    </row>
    <row r="92" spans="9:15">
      <c r="I92" s="55"/>
      <c r="J92" s="3" t="s">
        <v>255</v>
      </c>
      <c r="K92" s="3">
        <v>2</v>
      </c>
      <c r="L92" s="3" t="s">
        <v>147</v>
      </c>
      <c r="M92" s="3">
        <v>1288</v>
      </c>
      <c r="N92" s="3">
        <v>976</v>
      </c>
      <c r="O92" s="3">
        <f t="shared" si="1"/>
        <v>1.319672131147541</v>
      </c>
    </row>
    <row r="93" spans="9:15">
      <c r="I93" s="55"/>
      <c r="J93" s="3" t="s">
        <v>256</v>
      </c>
      <c r="K93" s="3">
        <v>10</v>
      </c>
      <c r="L93" s="3" t="s">
        <v>147</v>
      </c>
      <c r="M93" s="3">
        <v>69548</v>
      </c>
      <c r="N93" s="3">
        <v>1892</v>
      </c>
      <c r="O93" s="3">
        <f t="shared" si="1"/>
        <v>36.758985200845665</v>
      </c>
    </row>
    <row r="94" spans="9:15">
      <c r="I94" s="55"/>
      <c r="J94" s="3" t="s">
        <v>257</v>
      </c>
      <c r="K94" s="3">
        <v>2</v>
      </c>
      <c r="L94" s="3" t="s">
        <v>147</v>
      </c>
      <c r="M94" s="3">
        <v>468</v>
      </c>
      <c r="N94" s="3">
        <v>1638</v>
      </c>
      <c r="O94" s="3">
        <f t="shared" si="1"/>
        <v>0.2857142857142857</v>
      </c>
    </row>
    <row r="95" spans="9:15">
      <c r="I95" s="55"/>
      <c r="J95" s="3" t="s">
        <v>258</v>
      </c>
      <c r="K95" s="3">
        <v>33</v>
      </c>
      <c r="L95" s="3" t="s">
        <v>147</v>
      </c>
      <c r="M95" s="3">
        <v>153257</v>
      </c>
      <c r="N95" s="3">
        <v>6714</v>
      </c>
      <c r="O95" s="3">
        <f t="shared" si="1"/>
        <v>22.826481977956508</v>
      </c>
    </row>
    <row r="96" spans="9:15">
      <c r="I96" s="55"/>
      <c r="J96" s="3" t="s">
        <v>259</v>
      </c>
      <c r="K96" s="3">
        <v>20</v>
      </c>
      <c r="L96" s="3" t="s">
        <v>147</v>
      </c>
      <c r="M96" s="3">
        <v>47751</v>
      </c>
      <c r="N96" s="3">
        <v>3746</v>
      </c>
      <c r="O96" s="3">
        <f t="shared" si="1"/>
        <v>12.747197010144154</v>
      </c>
    </row>
    <row r="97" spans="9:15">
      <c r="I97" s="55"/>
      <c r="J97" s="3" t="s">
        <v>260</v>
      </c>
      <c r="K97" s="3">
        <v>2</v>
      </c>
      <c r="L97" s="3" t="s">
        <v>147</v>
      </c>
      <c r="M97" s="3">
        <v>8358</v>
      </c>
      <c r="N97" s="3">
        <v>780</v>
      </c>
      <c r="O97" s="3">
        <f t="shared" si="1"/>
        <v>10.715384615384615</v>
      </c>
    </row>
    <row r="98" spans="9:15">
      <c r="I98" s="55"/>
      <c r="J98" s="3" t="s">
        <v>261</v>
      </c>
      <c r="K98" s="3">
        <v>30</v>
      </c>
      <c r="L98" s="3" t="s">
        <v>147</v>
      </c>
      <c r="M98" s="3">
        <v>119150</v>
      </c>
      <c r="N98" s="3">
        <v>5795</v>
      </c>
      <c r="O98" s="3">
        <f t="shared" si="1"/>
        <v>20.560828300258844</v>
      </c>
    </row>
    <row r="99" spans="9:15">
      <c r="I99" s="55"/>
      <c r="J99" s="3" t="s">
        <v>262</v>
      </c>
      <c r="K99" s="3">
        <v>9</v>
      </c>
      <c r="L99" s="3" t="s">
        <v>147</v>
      </c>
      <c r="M99" s="3">
        <v>17929</v>
      </c>
      <c r="N99" s="3">
        <v>2779</v>
      </c>
      <c r="O99" s="3">
        <f t="shared" si="1"/>
        <v>6.4516012954300104</v>
      </c>
    </row>
    <row r="100" spans="9:15">
      <c r="I100" s="55"/>
      <c r="J100" s="3" t="s">
        <v>263</v>
      </c>
      <c r="K100" s="3">
        <v>3</v>
      </c>
      <c r="L100" s="3" t="s">
        <v>147</v>
      </c>
      <c r="M100" s="3">
        <v>6905</v>
      </c>
      <c r="N100" s="3">
        <v>2245</v>
      </c>
      <c r="O100" s="3">
        <f t="shared" si="1"/>
        <v>3.0757238307349666</v>
      </c>
    </row>
    <row r="101" spans="9:15">
      <c r="I101" s="55"/>
      <c r="J101" s="3" t="s">
        <v>264</v>
      </c>
      <c r="K101" s="3">
        <v>1</v>
      </c>
      <c r="L101" s="3" t="s">
        <v>147</v>
      </c>
      <c r="M101" s="3">
        <v>220</v>
      </c>
      <c r="N101" s="3">
        <v>1133</v>
      </c>
      <c r="O101" s="3">
        <f t="shared" si="1"/>
        <v>0.1941747572815534</v>
      </c>
    </row>
    <row r="102" spans="9:15">
      <c r="I102" s="55"/>
      <c r="J102" s="3" t="s">
        <v>265</v>
      </c>
      <c r="K102" s="3">
        <v>17</v>
      </c>
      <c r="L102" s="3" t="s">
        <v>147</v>
      </c>
      <c r="M102" s="3">
        <v>72052</v>
      </c>
      <c r="N102" s="3">
        <v>3064</v>
      </c>
      <c r="O102" s="3">
        <f t="shared" si="1"/>
        <v>23.515665796344649</v>
      </c>
    </row>
    <row r="103" spans="9:15">
      <c r="I103" s="55"/>
      <c r="J103" s="3" t="s">
        <v>266</v>
      </c>
      <c r="K103" s="3">
        <v>21</v>
      </c>
      <c r="L103" s="3" t="s">
        <v>147</v>
      </c>
      <c r="M103" s="3">
        <v>25527</v>
      </c>
      <c r="N103" s="3">
        <v>3596</v>
      </c>
      <c r="O103" s="3">
        <f t="shared" si="1"/>
        <v>7.0987208008898772</v>
      </c>
    </row>
    <row r="104" spans="9:15">
      <c r="I104" s="55"/>
      <c r="J104" s="3" t="s">
        <v>267</v>
      </c>
      <c r="K104" s="3">
        <v>2</v>
      </c>
      <c r="L104" s="3" t="s">
        <v>147</v>
      </c>
      <c r="M104" s="3">
        <v>4086</v>
      </c>
      <c r="N104" s="3">
        <v>3101</v>
      </c>
      <c r="O104" s="3">
        <f t="shared" si="1"/>
        <v>1.3176394711383426</v>
      </c>
    </row>
    <row r="105" spans="9:15">
      <c r="I105" s="55"/>
      <c r="J105" s="3" t="s">
        <v>268</v>
      </c>
      <c r="K105" s="3">
        <v>17</v>
      </c>
      <c r="L105" s="3" t="s">
        <v>147</v>
      </c>
      <c r="M105" s="3">
        <v>79752</v>
      </c>
      <c r="N105" s="3">
        <v>2273</v>
      </c>
      <c r="O105" s="3">
        <f t="shared" si="1"/>
        <v>35.08666959964804</v>
      </c>
    </row>
    <row r="106" spans="9:15">
      <c r="I106" s="55"/>
      <c r="J106" s="3" t="s">
        <v>269</v>
      </c>
      <c r="K106" s="3">
        <v>8</v>
      </c>
      <c r="L106" s="3" t="s">
        <v>147</v>
      </c>
      <c r="M106" s="3">
        <v>31432</v>
      </c>
      <c r="N106" s="3">
        <v>2620</v>
      </c>
      <c r="O106" s="3">
        <f t="shared" si="1"/>
        <v>11.996946564885496</v>
      </c>
    </row>
    <row r="107" spans="9:15">
      <c r="I107" s="55"/>
      <c r="J107" s="3" t="s">
        <v>270</v>
      </c>
      <c r="K107" s="3">
        <v>20</v>
      </c>
      <c r="L107" s="3" t="s">
        <v>147</v>
      </c>
      <c r="M107" s="3">
        <v>68231</v>
      </c>
      <c r="N107" s="3">
        <v>2773</v>
      </c>
      <c r="O107" s="3">
        <f t="shared" si="1"/>
        <v>24.605481428056258</v>
      </c>
    </row>
    <row r="108" spans="9:15">
      <c r="I108" s="55"/>
      <c r="J108" s="3" t="s">
        <v>271</v>
      </c>
      <c r="K108" s="3">
        <v>8</v>
      </c>
      <c r="L108" s="3" t="s">
        <v>147</v>
      </c>
      <c r="M108" s="3">
        <v>45071</v>
      </c>
      <c r="N108" s="3">
        <v>2499</v>
      </c>
      <c r="O108" s="3">
        <f t="shared" si="1"/>
        <v>18.03561424569828</v>
      </c>
    </row>
    <row r="109" spans="9:15">
      <c r="I109" s="55"/>
      <c r="J109" s="3" t="s">
        <v>272</v>
      </c>
      <c r="K109" s="3">
        <v>2</v>
      </c>
      <c r="L109" s="3" t="s">
        <v>147</v>
      </c>
      <c r="M109" s="3">
        <v>7528</v>
      </c>
      <c r="N109" s="3">
        <v>1222</v>
      </c>
      <c r="O109" s="3">
        <f t="shared" si="1"/>
        <v>6.1603927986906708</v>
      </c>
    </row>
    <row r="110" spans="9:15">
      <c r="I110" s="55"/>
      <c r="J110" s="3" t="s">
        <v>273</v>
      </c>
      <c r="K110" s="3">
        <v>4</v>
      </c>
      <c r="L110" s="3" t="s">
        <v>147</v>
      </c>
      <c r="M110" s="3">
        <v>32779</v>
      </c>
      <c r="N110" s="3">
        <v>1648</v>
      </c>
      <c r="O110" s="3">
        <f t="shared" si="1"/>
        <v>19.890169902912621</v>
      </c>
    </row>
    <row r="111" spans="9:15">
      <c r="I111" s="55"/>
      <c r="J111" s="3" t="s">
        <v>274</v>
      </c>
      <c r="K111" s="3">
        <v>19</v>
      </c>
      <c r="L111" s="3" t="s">
        <v>147</v>
      </c>
      <c r="M111" s="3">
        <v>60270</v>
      </c>
      <c r="N111" s="3">
        <v>2445</v>
      </c>
      <c r="O111" s="3">
        <f t="shared" si="1"/>
        <v>24.650306748466257</v>
      </c>
    </row>
    <row r="112" spans="9:15">
      <c r="I112" s="55"/>
      <c r="J112" s="3" t="s">
        <v>275</v>
      </c>
      <c r="K112" s="3">
        <v>61</v>
      </c>
      <c r="L112" s="3" t="s">
        <v>147</v>
      </c>
      <c r="M112" s="3">
        <v>109047</v>
      </c>
      <c r="N112" s="3">
        <v>10504</v>
      </c>
      <c r="O112" s="3">
        <f t="shared" si="1"/>
        <v>10.381473724295507</v>
      </c>
    </row>
    <row r="113" spans="9:15">
      <c r="I113" s="55"/>
      <c r="J113" s="3" t="s">
        <v>276</v>
      </c>
      <c r="K113" s="3">
        <v>15</v>
      </c>
      <c r="L113" s="3" t="s">
        <v>147</v>
      </c>
      <c r="M113" s="3">
        <v>24639</v>
      </c>
      <c r="N113" s="3">
        <v>5566</v>
      </c>
      <c r="O113" s="3">
        <f t="shared" si="1"/>
        <v>4.4266978081207329</v>
      </c>
    </row>
    <row r="114" spans="9:15">
      <c r="I114" s="55"/>
      <c r="J114" s="3" t="s">
        <v>277</v>
      </c>
      <c r="K114" s="3">
        <v>2</v>
      </c>
      <c r="L114" s="3" t="s">
        <v>147</v>
      </c>
      <c r="M114" s="3">
        <v>5360</v>
      </c>
      <c r="N114" s="3">
        <v>2186</v>
      </c>
      <c r="O114" s="3">
        <f t="shared" si="1"/>
        <v>2.4519670631290027</v>
      </c>
    </row>
    <row r="115" spans="9:15">
      <c r="I115" s="55"/>
      <c r="J115" s="3" t="s">
        <v>278</v>
      </c>
      <c r="K115" s="3">
        <v>35</v>
      </c>
      <c r="L115" s="3" t="s">
        <v>147</v>
      </c>
      <c r="M115" s="3">
        <v>167575</v>
      </c>
      <c r="N115" s="3">
        <v>9446</v>
      </c>
      <c r="O115" s="3">
        <f t="shared" si="1"/>
        <v>17.740313360152445</v>
      </c>
    </row>
    <row r="116" spans="9:15">
      <c r="I116" s="55"/>
      <c r="J116" s="3" t="s">
        <v>279</v>
      </c>
      <c r="K116" s="3">
        <v>1</v>
      </c>
      <c r="L116" s="3" t="s">
        <v>147</v>
      </c>
      <c r="M116" s="3">
        <v>1754</v>
      </c>
      <c r="N116" s="3">
        <v>1282</v>
      </c>
      <c r="O116" s="3">
        <f t="shared" si="1"/>
        <v>1.3681747269890796</v>
      </c>
    </row>
    <row r="117" spans="9:15">
      <c r="I117" s="55"/>
      <c r="J117" s="3" t="s">
        <v>280</v>
      </c>
      <c r="K117" s="3">
        <v>12</v>
      </c>
      <c r="L117" s="3" t="s">
        <v>147</v>
      </c>
      <c r="M117" s="3">
        <v>62162</v>
      </c>
      <c r="N117" s="3">
        <v>3274</v>
      </c>
      <c r="O117" s="3">
        <f t="shared" si="1"/>
        <v>18.986560781918143</v>
      </c>
    </row>
    <row r="118" spans="9:15">
      <c r="I118" s="55"/>
      <c r="J118" s="3" t="s">
        <v>281</v>
      </c>
      <c r="K118" s="3">
        <v>10</v>
      </c>
      <c r="L118" s="3" t="s">
        <v>147</v>
      </c>
      <c r="M118" s="3">
        <v>31150</v>
      </c>
      <c r="N118" s="3">
        <v>1224</v>
      </c>
      <c r="O118" s="3">
        <f t="shared" si="1"/>
        <v>25.449346405228759</v>
      </c>
    </row>
    <row r="119" spans="9:15">
      <c r="I119" s="55"/>
      <c r="J119" s="3" t="s">
        <v>282</v>
      </c>
      <c r="K119" s="3">
        <v>4</v>
      </c>
      <c r="L119" s="3" t="s">
        <v>147</v>
      </c>
      <c r="M119" s="3">
        <v>4997</v>
      </c>
      <c r="N119" s="3">
        <v>2298</v>
      </c>
      <c r="O119" s="3">
        <f t="shared" si="1"/>
        <v>2.1744995648389902</v>
      </c>
    </row>
    <row r="120" spans="9:15">
      <c r="I120" s="55"/>
      <c r="J120" s="3" t="s">
        <v>283</v>
      </c>
      <c r="K120" s="3">
        <v>9</v>
      </c>
      <c r="L120" s="3" t="s">
        <v>147</v>
      </c>
      <c r="M120" s="3">
        <v>45832</v>
      </c>
      <c r="N120" s="3">
        <v>2024</v>
      </c>
      <c r="O120" s="3">
        <f t="shared" si="1"/>
        <v>22.644268774703558</v>
      </c>
    </row>
    <row r="121" spans="9:15">
      <c r="I121" s="55"/>
      <c r="J121" s="3" t="s">
        <v>284</v>
      </c>
      <c r="K121" s="3">
        <v>5</v>
      </c>
      <c r="L121" s="3" t="s">
        <v>147</v>
      </c>
      <c r="M121" s="3">
        <v>17580</v>
      </c>
      <c r="N121" s="3">
        <v>1776</v>
      </c>
      <c r="O121" s="3">
        <f t="shared" si="1"/>
        <v>9.8986486486486491</v>
      </c>
    </row>
    <row r="122" spans="9:15">
      <c r="I122" s="55"/>
      <c r="J122" s="3" t="s">
        <v>285</v>
      </c>
      <c r="K122" s="3">
        <v>17</v>
      </c>
      <c r="L122" s="3" t="s">
        <v>147</v>
      </c>
      <c r="M122" s="3">
        <v>38270</v>
      </c>
      <c r="N122" s="3">
        <v>1806</v>
      </c>
      <c r="O122" s="3">
        <f t="shared" si="1"/>
        <v>21.19047619047619</v>
      </c>
    </row>
    <row r="123" spans="9:15">
      <c r="I123" s="55"/>
      <c r="J123" s="3" t="s">
        <v>286</v>
      </c>
      <c r="K123" s="3">
        <v>10</v>
      </c>
      <c r="L123" s="3" t="s">
        <v>147</v>
      </c>
      <c r="M123" s="3">
        <v>24831</v>
      </c>
      <c r="N123" s="3">
        <v>1312</v>
      </c>
      <c r="O123" s="3">
        <f t="shared" si="1"/>
        <v>18.926067073170731</v>
      </c>
    </row>
    <row r="124" spans="9:15">
      <c r="I124" s="55"/>
      <c r="J124" s="3" t="s">
        <v>287</v>
      </c>
      <c r="K124" s="3">
        <v>9</v>
      </c>
      <c r="L124" s="3" t="s">
        <v>147</v>
      </c>
      <c r="M124" s="3">
        <v>33284</v>
      </c>
      <c r="N124" s="3">
        <v>2178</v>
      </c>
      <c r="O124" s="3">
        <f t="shared" si="1"/>
        <v>15.281910009182736</v>
      </c>
    </row>
    <row r="125" spans="9:15">
      <c r="I125" s="55"/>
      <c r="J125" s="3" t="s">
        <v>288</v>
      </c>
      <c r="K125" s="3">
        <v>24</v>
      </c>
      <c r="L125" s="3" t="s">
        <v>147</v>
      </c>
      <c r="M125" s="3">
        <v>87265</v>
      </c>
      <c r="N125" s="3">
        <v>5053</v>
      </c>
      <c r="O125" s="3">
        <f t="shared" si="1"/>
        <v>17.269938650306749</v>
      </c>
    </row>
    <row r="126" spans="9:15">
      <c r="I126" s="55"/>
      <c r="J126" s="3" t="s">
        <v>289</v>
      </c>
      <c r="K126" s="3">
        <v>11</v>
      </c>
      <c r="L126" s="3" t="s">
        <v>147</v>
      </c>
      <c r="M126" s="3">
        <v>57879</v>
      </c>
      <c r="N126" s="3">
        <v>3788</v>
      </c>
      <c r="O126" s="3">
        <f t="shared" si="1"/>
        <v>15.279567053854276</v>
      </c>
    </row>
    <row r="127" spans="9:15">
      <c r="I127" s="55"/>
      <c r="J127" s="3" t="s">
        <v>290</v>
      </c>
      <c r="K127" s="3">
        <v>45</v>
      </c>
      <c r="L127" s="3" t="s">
        <v>147</v>
      </c>
      <c r="M127" s="3">
        <v>105659</v>
      </c>
      <c r="N127" s="3">
        <v>5677</v>
      </c>
      <c r="O127" s="3">
        <f t="shared" si="1"/>
        <v>18.611766778227938</v>
      </c>
    </row>
    <row r="128" spans="9:15">
      <c r="I128" s="55"/>
      <c r="J128" s="3" t="s">
        <v>291</v>
      </c>
      <c r="K128" s="3">
        <v>18</v>
      </c>
      <c r="L128" s="3" t="s">
        <v>147</v>
      </c>
      <c r="M128" s="3">
        <v>77336</v>
      </c>
      <c r="N128" s="3">
        <v>3378</v>
      </c>
      <c r="O128" s="3">
        <f t="shared" si="1"/>
        <v>22.894020130254589</v>
      </c>
    </row>
    <row r="129" spans="9:15">
      <c r="I129" s="55"/>
      <c r="J129" s="3" t="s">
        <v>292</v>
      </c>
      <c r="K129" s="3">
        <v>25</v>
      </c>
      <c r="L129" s="3" t="s">
        <v>147</v>
      </c>
      <c r="M129" s="3">
        <v>54243</v>
      </c>
      <c r="N129" s="3">
        <v>5872</v>
      </c>
      <c r="O129" s="3">
        <f t="shared" si="1"/>
        <v>9.2375681198910087</v>
      </c>
    </row>
    <row r="130" spans="9:15">
      <c r="I130" s="55"/>
      <c r="J130" s="3" t="s">
        <v>293</v>
      </c>
      <c r="K130" s="3">
        <v>1</v>
      </c>
      <c r="L130" s="3" t="s">
        <v>147</v>
      </c>
      <c r="M130" s="3">
        <v>2690</v>
      </c>
      <c r="N130" s="3">
        <v>1814</v>
      </c>
      <c r="O130" s="3">
        <f t="shared" si="1"/>
        <v>1.4829106945975745</v>
      </c>
    </row>
    <row r="131" spans="9:15">
      <c r="I131" s="55"/>
      <c r="J131" s="3" t="s">
        <v>294</v>
      </c>
      <c r="K131" s="3">
        <v>3</v>
      </c>
      <c r="L131" s="3" t="s">
        <v>147</v>
      </c>
      <c r="M131" s="3">
        <v>16684</v>
      </c>
      <c r="N131" s="3">
        <v>2520</v>
      </c>
      <c r="O131" s="3">
        <f t="shared" ref="O131:O194" si="2">M131/N131</f>
        <v>6.6206349206349202</v>
      </c>
    </row>
    <row r="132" spans="9:15">
      <c r="I132" s="55"/>
      <c r="J132" s="3" t="s">
        <v>295</v>
      </c>
      <c r="K132" s="3">
        <v>10</v>
      </c>
      <c r="L132" s="3" t="s">
        <v>147</v>
      </c>
      <c r="M132" s="3">
        <v>12896</v>
      </c>
      <c r="N132" s="3">
        <v>2638</v>
      </c>
      <c r="O132" s="3">
        <f t="shared" si="2"/>
        <v>4.8885519332827903</v>
      </c>
    </row>
    <row r="133" spans="9:15">
      <c r="I133" s="55"/>
      <c r="J133" s="3" t="s">
        <v>296</v>
      </c>
      <c r="K133" s="3">
        <v>24</v>
      </c>
      <c r="L133" s="3" t="s">
        <v>147</v>
      </c>
      <c r="M133" s="3">
        <v>84789</v>
      </c>
      <c r="N133" s="3">
        <v>4761</v>
      </c>
      <c r="O133" s="3">
        <f t="shared" si="2"/>
        <v>17.809073724007561</v>
      </c>
    </row>
    <row r="134" spans="9:15">
      <c r="I134" s="55"/>
      <c r="J134" s="3" t="s">
        <v>297</v>
      </c>
      <c r="K134" s="3">
        <v>3</v>
      </c>
      <c r="L134" s="3" t="s">
        <v>147</v>
      </c>
      <c r="M134" s="3">
        <v>5102</v>
      </c>
      <c r="N134" s="3">
        <v>2716</v>
      </c>
      <c r="O134" s="3">
        <f t="shared" si="2"/>
        <v>1.8784977908689249</v>
      </c>
    </row>
    <row r="135" spans="9:15">
      <c r="I135" s="55"/>
      <c r="J135" s="3" t="s">
        <v>298</v>
      </c>
      <c r="K135" s="3">
        <v>15</v>
      </c>
      <c r="L135" s="3" t="s">
        <v>147</v>
      </c>
      <c r="M135" s="3">
        <v>34669</v>
      </c>
      <c r="N135" s="3">
        <v>3582</v>
      </c>
      <c r="O135" s="3">
        <f t="shared" si="2"/>
        <v>9.6786711334450022</v>
      </c>
    </row>
    <row r="136" spans="9:15">
      <c r="I136" s="55"/>
      <c r="J136" s="3" t="s">
        <v>299</v>
      </c>
      <c r="K136" s="3">
        <v>23</v>
      </c>
      <c r="L136" s="3" t="s">
        <v>147</v>
      </c>
      <c r="M136" s="3">
        <v>96557</v>
      </c>
      <c r="N136" s="3">
        <v>5063</v>
      </c>
      <c r="O136" s="3">
        <f t="shared" si="2"/>
        <v>19.07110408848509</v>
      </c>
    </row>
    <row r="137" spans="9:15">
      <c r="I137" s="55"/>
      <c r="J137" s="3" t="s">
        <v>300</v>
      </c>
      <c r="K137" s="3">
        <v>9</v>
      </c>
      <c r="L137" s="3" t="s">
        <v>147</v>
      </c>
      <c r="M137" s="3">
        <v>45281</v>
      </c>
      <c r="N137" s="3">
        <v>2749</v>
      </c>
      <c r="O137" s="3">
        <f t="shared" si="2"/>
        <v>16.47180793015642</v>
      </c>
    </row>
    <row r="138" spans="9:15">
      <c r="I138" s="55"/>
      <c r="J138" s="3" t="s">
        <v>301</v>
      </c>
      <c r="K138" s="3">
        <v>11</v>
      </c>
      <c r="L138" s="3" t="s">
        <v>147</v>
      </c>
      <c r="M138" s="3">
        <v>8576</v>
      </c>
      <c r="N138" s="3">
        <v>5746</v>
      </c>
      <c r="O138" s="3">
        <f t="shared" si="2"/>
        <v>1.492516533240515</v>
      </c>
    </row>
    <row r="139" spans="9:15">
      <c r="I139" s="55"/>
      <c r="J139" s="3" t="s">
        <v>302</v>
      </c>
      <c r="K139" s="3">
        <v>2</v>
      </c>
      <c r="L139" s="3" t="s">
        <v>147</v>
      </c>
      <c r="M139" s="3">
        <v>1717</v>
      </c>
      <c r="N139" s="3">
        <v>591</v>
      </c>
      <c r="O139" s="3">
        <f t="shared" si="2"/>
        <v>2.9052453468697124</v>
      </c>
    </row>
    <row r="140" spans="9:15">
      <c r="I140" s="55"/>
      <c r="J140" s="3" t="s">
        <v>303</v>
      </c>
      <c r="K140" s="3">
        <v>16</v>
      </c>
      <c r="L140" s="3" t="s">
        <v>147</v>
      </c>
      <c r="M140" s="3">
        <v>35198</v>
      </c>
      <c r="N140" s="3">
        <v>3355</v>
      </c>
      <c r="O140" s="3">
        <f t="shared" si="2"/>
        <v>10.491207153502236</v>
      </c>
    </row>
    <row r="141" spans="9:15">
      <c r="I141" s="55"/>
      <c r="J141" s="3" t="s">
        <v>304</v>
      </c>
      <c r="K141" s="3">
        <v>24</v>
      </c>
      <c r="L141" s="3" t="s">
        <v>147</v>
      </c>
      <c r="M141" s="3">
        <v>74432</v>
      </c>
      <c r="N141" s="3">
        <v>4943</v>
      </c>
      <c r="O141" s="3">
        <f t="shared" si="2"/>
        <v>15.058061905725268</v>
      </c>
    </row>
    <row r="142" spans="9:15">
      <c r="I142" s="55"/>
      <c r="J142" s="3" t="s">
        <v>305</v>
      </c>
      <c r="K142" s="3">
        <v>14</v>
      </c>
      <c r="L142" s="3" t="s">
        <v>147</v>
      </c>
      <c r="M142" s="3">
        <v>30699</v>
      </c>
      <c r="N142" s="3">
        <v>3523</v>
      </c>
      <c r="O142" s="3">
        <f t="shared" si="2"/>
        <v>8.7138802157252346</v>
      </c>
    </row>
    <row r="143" spans="9:15">
      <c r="I143" s="55"/>
      <c r="J143" s="3" t="s">
        <v>306</v>
      </c>
      <c r="K143" s="3">
        <v>7</v>
      </c>
      <c r="L143" s="3" t="s">
        <v>147</v>
      </c>
      <c r="M143" s="3">
        <v>43839</v>
      </c>
      <c r="N143" s="3">
        <v>1879</v>
      </c>
      <c r="O143" s="3">
        <f t="shared" si="2"/>
        <v>23.331027142096861</v>
      </c>
    </row>
    <row r="144" spans="9:15">
      <c r="I144" s="55"/>
      <c r="J144" s="3" t="s">
        <v>307</v>
      </c>
      <c r="K144" s="3">
        <v>1</v>
      </c>
      <c r="L144" s="3" t="s">
        <v>147</v>
      </c>
      <c r="M144" s="3">
        <v>3626</v>
      </c>
      <c r="N144" s="3">
        <v>1148</v>
      </c>
      <c r="O144" s="3">
        <f t="shared" si="2"/>
        <v>3.1585365853658538</v>
      </c>
    </row>
    <row r="145" spans="9:15">
      <c r="I145" s="55"/>
      <c r="J145" s="3" t="s">
        <v>308</v>
      </c>
      <c r="K145" s="3">
        <v>2</v>
      </c>
      <c r="L145" s="3" t="s">
        <v>147</v>
      </c>
      <c r="M145" s="3">
        <v>1732</v>
      </c>
      <c r="N145" s="3">
        <v>3329</v>
      </c>
      <c r="O145" s="3">
        <f t="shared" si="2"/>
        <v>0.52027635926704718</v>
      </c>
    </row>
    <row r="146" spans="9:15">
      <c r="I146" s="55"/>
      <c r="J146" s="3" t="s">
        <v>309</v>
      </c>
      <c r="K146" s="3">
        <v>16</v>
      </c>
      <c r="L146" s="3" t="s">
        <v>147</v>
      </c>
      <c r="M146" s="3">
        <v>61567</v>
      </c>
      <c r="N146" s="3">
        <v>2576</v>
      </c>
      <c r="O146" s="3">
        <f t="shared" si="2"/>
        <v>23.900232919254659</v>
      </c>
    </row>
    <row r="147" spans="9:15">
      <c r="I147" s="55"/>
      <c r="J147" s="3" t="s">
        <v>310</v>
      </c>
      <c r="K147" s="3">
        <v>1</v>
      </c>
      <c r="L147" s="3" t="s">
        <v>147</v>
      </c>
      <c r="M147" s="3">
        <v>741</v>
      </c>
      <c r="N147" s="3">
        <v>676</v>
      </c>
      <c r="O147" s="3">
        <f t="shared" si="2"/>
        <v>1.0961538461538463</v>
      </c>
    </row>
    <row r="148" spans="9:15">
      <c r="I148" s="55"/>
      <c r="J148" s="3" t="s">
        <v>311</v>
      </c>
      <c r="K148" s="3">
        <v>11</v>
      </c>
      <c r="L148" s="3" t="s">
        <v>147</v>
      </c>
      <c r="M148" s="3">
        <v>39494</v>
      </c>
      <c r="N148" s="3">
        <v>1825</v>
      </c>
      <c r="O148" s="3">
        <f t="shared" si="2"/>
        <v>21.64054794520548</v>
      </c>
    </row>
    <row r="149" spans="9:15">
      <c r="I149" s="55"/>
      <c r="J149" s="3" t="s">
        <v>312</v>
      </c>
      <c r="K149" s="3">
        <v>10</v>
      </c>
      <c r="L149" s="3" t="s">
        <v>147</v>
      </c>
      <c r="M149" s="3">
        <v>22701</v>
      </c>
      <c r="N149" s="3">
        <v>1776</v>
      </c>
      <c r="O149" s="3">
        <f t="shared" si="2"/>
        <v>12.782094594594595</v>
      </c>
    </row>
    <row r="150" spans="9:15">
      <c r="I150" s="55"/>
      <c r="J150" s="3" t="s">
        <v>313</v>
      </c>
      <c r="K150" s="3">
        <v>4</v>
      </c>
      <c r="L150" s="3" t="s">
        <v>147</v>
      </c>
      <c r="M150" s="3">
        <v>2503</v>
      </c>
      <c r="N150" s="3">
        <v>2453</v>
      </c>
      <c r="O150" s="3">
        <f t="shared" si="2"/>
        <v>1.0203832042397065</v>
      </c>
    </row>
    <row r="151" spans="9:15">
      <c r="I151" s="55"/>
      <c r="J151" s="3" t="s">
        <v>314</v>
      </c>
      <c r="K151" s="3">
        <v>13</v>
      </c>
      <c r="L151" s="3" t="s">
        <v>147</v>
      </c>
      <c r="M151" s="3">
        <v>28492</v>
      </c>
      <c r="N151" s="3">
        <v>3462</v>
      </c>
      <c r="O151" s="3">
        <f t="shared" si="2"/>
        <v>8.2299248989023681</v>
      </c>
    </row>
    <row r="152" spans="9:15">
      <c r="I152" s="55"/>
      <c r="J152" s="3" t="s">
        <v>315</v>
      </c>
      <c r="K152" s="3">
        <v>15</v>
      </c>
      <c r="L152" s="3" t="s">
        <v>147</v>
      </c>
      <c r="M152" s="3">
        <v>50564</v>
      </c>
      <c r="N152" s="3">
        <v>3040</v>
      </c>
      <c r="O152" s="3">
        <f t="shared" si="2"/>
        <v>16.632894736842104</v>
      </c>
    </row>
    <row r="153" spans="9:15">
      <c r="I153" s="55"/>
      <c r="J153" s="3" t="s">
        <v>316</v>
      </c>
      <c r="K153" s="3">
        <v>110</v>
      </c>
      <c r="L153" s="3" t="s">
        <v>147</v>
      </c>
      <c r="M153" s="3">
        <v>423742</v>
      </c>
      <c r="N153" s="3">
        <v>18982</v>
      </c>
      <c r="O153" s="3">
        <f t="shared" si="2"/>
        <v>22.32335897165736</v>
      </c>
    </row>
    <row r="154" spans="9:15">
      <c r="I154" s="55"/>
      <c r="J154" s="3" t="s">
        <v>317</v>
      </c>
      <c r="K154" s="3">
        <v>10</v>
      </c>
      <c r="L154" s="3" t="s">
        <v>147</v>
      </c>
      <c r="M154" s="3">
        <v>29363</v>
      </c>
      <c r="N154" s="3">
        <v>2526</v>
      </c>
      <c r="O154" s="3">
        <f t="shared" si="2"/>
        <v>11.6243072050673</v>
      </c>
    </row>
    <row r="155" spans="9:15">
      <c r="I155" s="55"/>
      <c r="J155" s="3" t="s">
        <v>318</v>
      </c>
      <c r="K155" s="3">
        <v>10</v>
      </c>
      <c r="L155" s="3" t="s">
        <v>147</v>
      </c>
      <c r="M155" s="3">
        <v>14504</v>
      </c>
      <c r="N155" s="3">
        <v>2322</v>
      </c>
      <c r="O155" s="3">
        <f t="shared" si="2"/>
        <v>6.246339362618432</v>
      </c>
    </row>
    <row r="156" spans="9:15">
      <c r="I156" s="55"/>
      <c r="J156" s="3" t="s">
        <v>319</v>
      </c>
      <c r="K156" s="3">
        <v>10</v>
      </c>
      <c r="L156" s="3" t="s">
        <v>147</v>
      </c>
      <c r="M156" s="3">
        <v>27921</v>
      </c>
      <c r="N156" s="3">
        <v>5015</v>
      </c>
      <c r="O156" s="3">
        <f t="shared" si="2"/>
        <v>5.567497507477567</v>
      </c>
    </row>
    <row r="157" spans="9:15">
      <c r="I157" s="55"/>
      <c r="J157" s="3" t="s">
        <v>320</v>
      </c>
      <c r="K157" s="3">
        <v>5</v>
      </c>
      <c r="L157" s="3" t="s">
        <v>147</v>
      </c>
      <c r="M157" s="3">
        <v>17574</v>
      </c>
      <c r="N157" s="3">
        <v>2214</v>
      </c>
      <c r="O157" s="3">
        <f t="shared" si="2"/>
        <v>7.9376693766937674</v>
      </c>
    </row>
    <row r="158" spans="9:15">
      <c r="I158" s="55"/>
      <c r="J158" s="3" t="s">
        <v>321</v>
      </c>
      <c r="K158" s="3">
        <v>19</v>
      </c>
      <c r="L158" s="3" t="s">
        <v>147</v>
      </c>
      <c r="M158" s="3">
        <v>55588</v>
      </c>
      <c r="N158" s="3">
        <v>4183</v>
      </c>
      <c r="O158" s="3">
        <f t="shared" si="2"/>
        <v>13.289027014104709</v>
      </c>
    </row>
    <row r="159" spans="9:15">
      <c r="I159" s="55"/>
      <c r="J159" s="3" t="s">
        <v>322</v>
      </c>
      <c r="K159" s="3">
        <v>35</v>
      </c>
      <c r="L159" s="3" t="s">
        <v>147</v>
      </c>
      <c r="M159" s="3">
        <v>143283</v>
      </c>
      <c r="N159" s="3">
        <v>6391</v>
      </c>
      <c r="O159" s="3">
        <f t="shared" si="2"/>
        <v>22.419496166484119</v>
      </c>
    </row>
    <row r="160" spans="9:15">
      <c r="I160" s="55"/>
      <c r="J160" s="3" t="s">
        <v>323</v>
      </c>
      <c r="K160" s="3">
        <v>22</v>
      </c>
      <c r="L160" s="3" t="s">
        <v>147</v>
      </c>
      <c r="M160" s="3">
        <v>96249</v>
      </c>
      <c r="N160" s="3">
        <v>9782</v>
      </c>
      <c r="O160" s="3">
        <f t="shared" si="2"/>
        <v>9.8393988959313017</v>
      </c>
    </row>
    <row r="161" spans="9:15">
      <c r="I161" s="55"/>
      <c r="J161" s="3" t="s">
        <v>324</v>
      </c>
      <c r="K161" s="3">
        <v>4</v>
      </c>
      <c r="L161" s="3" t="s">
        <v>147</v>
      </c>
      <c r="M161" s="3">
        <v>9976</v>
      </c>
      <c r="N161" s="3">
        <v>1962</v>
      </c>
      <c r="O161" s="3">
        <f t="shared" si="2"/>
        <v>5.0846075433231395</v>
      </c>
    </row>
    <row r="162" spans="9:15">
      <c r="I162" s="55"/>
      <c r="J162" s="3" t="s">
        <v>325</v>
      </c>
      <c r="K162" s="3">
        <v>7</v>
      </c>
      <c r="L162" s="3" t="s">
        <v>147</v>
      </c>
      <c r="M162" s="3">
        <v>49658</v>
      </c>
      <c r="N162" s="3">
        <v>3249</v>
      </c>
      <c r="O162" s="3">
        <f t="shared" si="2"/>
        <v>15.284087411511234</v>
      </c>
    </row>
    <row r="163" spans="9:15">
      <c r="I163" s="55"/>
      <c r="J163" s="3" t="s">
        <v>326</v>
      </c>
      <c r="K163" s="3">
        <v>16</v>
      </c>
      <c r="L163" s="3" t="s">
        <v>147</v>
      </c>
      <c r="M163" s="3">
        <v>47220</v>
      </c>
      <c r="N163" s="3">
        <v>3371</v>
      </c>
      <c r="O163" s="3">
        <f t="shared" si="2"/>
        <v>14.00771284485316</v>
      </c>
    </row>
    <row r="164" spans="9:15">
      <c r="I164" s="55"/>
      <c r="J164" s="3" t="s">
        <v>327</v>
      </c>
      <c r="K164" s="3">
        <v>4</v>
      </c>
      <c r="L164" s="3" t="s">
        <v>147</v>
      </c>
      <c r="M164" s="3">
        <v>4454</v>
      </c>
      <c r="N164" s="3">
        <v>1767</v>
      </c>
      <c r="O164" s="3">
        <f t="shared" si="2"/>
        <v>2.5206564799094511</v>
      </c>
    </row>
    <row r="165" spans="9:15">
      <c r="I165" s="55"/>
      <c r="J165" s="3" t="s">
        <v>328</v>
      </c>
      <c r="K165" s="3">
        <v>7</v>
      </c>
      <c r="L165" s="3" t="s">
        <v>147</v>
      </c>
      <c r="M165" s="3">
        <v>10195</v>
      </c>
      <c r="N165" s="3">
        <v>2589</v>
      </c>
      <c r="O165" s="3">
        <f t="shared" si="2"/>
        <v>3.9378138277327155</v>
      </c>
    </row>
    <row r="166" spans="9:15">
      <c r="I166" s="55"/>
      <c r="J166" s="3" t="s">
        <v>329</v>
      </c>
      <c r="K166" s="3">
        <v>10</v>
      </c>
      <c r="L166" s="3" t="s">
        <v>147</v>
      </c>
      <c r="M166" s="3">
        <v>27564</v>
      </c>
      <c r="N166" s="3">
        <v>2241</v>
      </c>
      <c r="O166" s="3">
        <f t="shared" si="2"/>
        <v>12.299866131191433</v>
      </c>
    </row>
    <row r="167" spans="9:15">
      <c r="I167" s="55"/>
      <c r="J167" s="3" t="s">
        <v>330</v>
      </c>
      <c r="K167" s="3">
        <v>38</v>
      </c>
      <c r="L167" s="3" t="s">
        <v>147</v>
      </c>
      <c r="M167" s="3">
        <v>101628</v>
      </c>
      <c r="N167" s="3">
        <v>5507</v>
      </c>
      <c r="O167" s="3">
        <f t="shared" si="2"/>
        <v>18.454330851643363</v>
      </c>
    </row>
    <row r="168" spans="9:15">
      <c r="I168" s="55"/>
      <c r="J168" s="3" t="s">
        <v>331</v>
      </c>
      <c r="K168" s="3">
        <v>35</v>
      </c>
      <c r="L168" s="3" t="s">
        <v>147</v>
      </c>
      <c r="M168" s="3">
        <v>113641</v>
      </c>
      <c r="N168" s="3">
        <v>5398</v>
      </c>
      <c r="O168" s="3">
        <f t="shared" si="2"/>
        <v>21.052426824749908</v>
      </c>
    </row>
    <row r="169" spans="9:15">
      <c r="I169" s="55"/>
      <c r="J169" s="3" t="s">
        <v>332</v>
      </c>
      <c r="K169" s="3">
        <v>8</v>
      </c>
      <c r="L169" s="3" t="s">
        <v>147</v>
      </c>
      <c r="M169" s="3">
        <v>7943</v>
      </c>
      <c r="N169" s="3">
        <v>1137</v>
      </c>
      <c r="O169" s="3">
        <f t="shared" si="2"/>
        <v>6.9859278803869831</v>
      </c>
    </row>
    <row r="170" spans="9:15">
      <c r="I170" s="55"/>
      <c r="J170" s="3" t="s">
        <v>333</v>
      </c>
      <c r="K170" s="3">
        <v>8</v>
      </c>
      <c r="L170" s="3" t="s">
        <v>147</v>
      </c>
      <c r="M170" s="3">
        <v>16234</v>
      </c>
      <c r="N170" s="3">
        <v>4147</v>
      </c>
      <c r="O170" s="3">
        <f t="shared" si="2"/>
        <v>3.9146370870508802</v>
      </c>
    </row>
    <row r="171" spans="9:15">
      <c r="I171" s="55"/>
      <c r="J171" s="3" t="s">
        <v>334</v>
      </c>
      <c r="K171" s="3">
        <v>9</v>
      </c>
      <c r="L171" s="3" t="s">
        <v>147</v>
      </c>
      <c r="M171" s="3">
        <v>32462</v>
      </c>
      <c r="N171" s="3">
        <v>2895</v>
      </c>
      <c r="O171" s="3">
        <f t="shared" si="2"/>
        <v>11.213126079447322</v>
      </c>
    </row>
    <row r="172" spans="9:15">
      <c r="I172" s="55"/>
      <c r="J172" s="3" t="s">
        <v>335</v>
      </c>
      <c r="K172" s="3">
        <v>3</v>
      </c>
      <c r="L172" s="3" t="s">
        <v>147</v>
      </c>
      <c r="M172" s="3">
        <v>10616</v>
      </c>
      <c r="N172" s="3">
        <v>1252</v>
      </c>
      <c r="O172" s="3">
        <f t="shared" si="2"/>
        <v>8.47923322683706</v>
      </c>
    </row>
    <row r="173" spans="9:15">
      <c r="I173" s="55"/>
      <c r="J173" s="3" t="s">
        <v>336</v>
      </c>
      <c r="K173" s="3">
        <v>18</v>
      </c>
      <c r="L173" s="3" t="s">
        <v>147</v>
      </c>
      <c r="M173" s="3">
        <v>59082</v>
      </c>
      <c r="N173" s="3">
        <v>3533</v>
      </c>
      <c r="O173" s="3">
        <f t="shared" si="2"/>
        <v>16.722898386640249</v>
      </c>
    </row>
    <row r="174" spans="9:15">
      <c r="I174" s="55"/>
      <c r="J174" s="3" t="s">
        <v>337</v>
      </c>
      <c r="K174" s="3">
        <v>13</v>
      </c>
      <c r="L174" s="3" t="s">
        <v>147</v>
      </c>
      <c r="M174" s="3">
        <v>86496</v>
      </c>
      <c r="N174" s="3">
        <v>3697</v>
      </c>
      <c r="O174" s="3">
        <f t="shared" si="2"/>
        <v>23.396267243711119</v>
      </c>
    </row>
    <row r="175" spans="9:15">
      <c r="I175" s="55"/>
      <c r="J175" s="3" t="s">
        <v>338</v>
      </c>
      <c r="K175" s="3">
        <v>9</v>
      </c>
      <c r="L175" s="3" t="s">
        <v>147</v>
      </c>
      <c r="M175" s="3">
        <v>28447</v>
      </c>
      <c r="N175" s="3">
        <v>2284</v>
      </c>
      <c r="O175" s="3">
        <f t="shared" si="2"/>
        <v>12.454903677758319</v>
      </c>
    </row>
    <row r="176" spans="9:15">
      <c r="I176" s="55"/>
      <c r="J176" s="3" t="s">
        <v>339</v>
      </c>
      <c r="K176" s="3">
        <v>14</v>
      </c>
      <c r="L176" s="3" t="s">
        <v>147</v>
      </c>
      <c r="M176" s="3">
        <v>44149</v>
      </c>
      <c r="N176" s="3">
        <v>1905</v>
      </c>
      <c r="O176" s="3">
        <f t="shared" si="2"/>
        <v>23.175328083989502</v>
      </c>
    </row>
    <row r="177" spans="9:15">
      <c r="I177" s="55"/>
      <c r="J177" s="3" t="s">
        <v>340</v>
      </c>
      <c r="K177" s="3">
        <v>11</v>
      </c>
      <c r="L177" s="3" t="s">
        <v>147</v>
      </c>
      <c r="M177" s="3">
        <v>26334</v>
      </c>
      <c r="N177" s="3">
        <v>2912</v>
      </c>
      <c r="O177" s="3">
        <f t="shared" si="2"/>
        <v>9.0432692307692299</v>
      </c>
    </row>
    <row r="178" spans="9:15">
      <c r="I178" s="55"/>
      <c r="J178" s="3" t="s">
        <v>341</v>
      </c>
      <c r="K178" s="3">
        <v>1</v>
      </c>
      <c r="L178" s="3" t="s">
        <v>147</v>
      </c>
      <c r="M178" s="3">
        <v>2920</v>
      </c>
      <c r="N178" s="3">
        <v>1425</v>
      </c>
      <c r="O178" s="3">
        <f t="shared" si="2"/>
        <v>2.049122807017544</v>
      </c>
    </row>
    <row r="179" spans="9:15">
      <c r="I179" s="55"/>
      <c r="J179" s="3" t="s">
        <v>342</v>
      </c>
      <c r="K179" s="3">
        <v>4</v>
      </c>
      <c r="L179" s="3" t="s">
        <v>147</v>
      </c>
      <c r="M179" s="3">
        <v>1279</v>
      </c>
      <c r="N179" s="3">
        <v>1856</v>
      </c>
      <c r="O179" s="3">
        <f t="shared" si="2"/>
        <v>0.68911637931034486</v>
      </c>
    </row>
    <row r="180" spans="9:15">
      <c r="I180" s="55"/>
      <c r="J180" s="3" t="s">
        <v>343</v>
      </c>
      <c r="K180" s="3">
        <v>16</v>
      </c>
      <c r="L180" s="3" t="s">
        <v>147</v>
      </c>
      <c r="M180" s="3">
        <v>28500</v>
      </c>
      <c r="N180" s="3">
        <v>5821</v>
      </c>
      <c r="O180" s="3">
        <f t="shared" si="2"/>
        <v>4.8960659680467273</v>
      </c>
    </row>
    <row r="181" spans="9:15">
      <c r="I181" s="55"/>
      <c r="J181" s="3" t="s">
        <v>344</v>
      </c>
      <c r="K181" s="3">
        <v>71</v>
      </c>
      <c r="L181" s="3" t="s">
        <v>147</v>
      </c>
      <c r="M181" s="3">
        <v>332377</v>
      </c>
      <c r="N181" s="3">
        <v>11832</v>
      </c>
      <c r="O181" s="3">
        <f t="shared" si="2"/>
        <v>28.091362407031777</v>
      </c>
    </row>
    <row r="182" spans="9:15">
      <c r="I182" s="55"/>
      <c r="J182" s="3" t="s">
        <v>345</v>
      </c>
      <c r="K182" s="3">
        <v>16</v>
      </c>
      <c r="L182" s="3" t="s">
        <v>147</v>
      </c>
      <c r="M182" s="3">
        <v>38964</v>
      </c>
      <c r="N182" s="3">
        <v>3630</v>
      </c>
      <c r="O182" s="3">
        <f t="shared" si="2"/>
        <v>10.73388429752066</v>
      </c>
    </row>
    <row r="183" spans="9:15">
      <c r="I183" s="55"/>
      <c r="J183" s="3" t="s">
        <v>346</v>
      </c>
      <c r="K183" s="3">
        <v>2</v>
      </c>
      <c r="L183" s="3" t="s">
        <v>147</v>
      </c>
      <c r="M183" s="3">
        <v>2236</v>
      </c>
      <c r="N183" s="3">
        <v>3810</v>
      </c>
      <c r="O183" s="3">
        <f t="shared" si="2"/>
        <v>0.58687664041994747</v>
      </c>
    </row>
    <row r="184" spans="9:15">
      <c r="I184" s="55"/>
      <c r="J184" s="3" t="s">
        <v>347</v>
      </c>
      <c r="K184" s="3">
        <v>28</v>
      </c>
      <c r="L184" s="3" t="s">
        <v>147</v>
      </c>
      <c r="M184" s="3">
        <v>199370</v>
      </c>
      <c r="N184" s="3">
        <v>5205</v>
      </c>
      <c r="O184" s="3">
        <f t="shared" si="2"/>
        <v>38.303554274735831</v>
      </c>
    </row>
    <row r="185" spans="9:15">
      <c r="I185" s="55"/>
      <c r="J185" s="3" t="s">
        <v>348</v>
      </c>
      <c r="K185" s="3">
        <v>26</v>
      </c>
      <c r="L185" s="3" t="s">
        <v>147</v>
      </c>
      <c r="M185" s="3">
        <v>36771</v>
      </c>
      <c r="N185" s="3">
        <v>5282</v>
      </c>
      <c r="O185" s="3">
        <f t="shared" si="2"/>
        <v>6.9615675880348356</v>
      </c>
    </row>
    <row r="186" spans="9:15">
      <c r="I186" s="55"/>
      <c r="J186" s="3" t="s">
        <v>349</v>
      </c>
      <c r="K186" s="3">
        <v>18</v>
      </c>
      <c r="L186" s="3" t="s">
        <v>147</v>
      </c>
      <c r="M186" s="3">
        <v>67724</v>
      </c>
      <c r="N186" s="3">
        <v>2059</v>
      </c>
      <c r="O186" s="3">
        <f t="shared" si="2"/>
        <v>32.891694997571634</v>
      </c>
    </row>
    <row r="187" spans="9:15">
      <c r="I187" s="55"/>
      <c r="J187" s="3" t="s">
        <v>350</v>
      </c>
      <c r="K187" s="3">
        <v>7</v>
      </c>
      <c r="L187" s="3" t="s">
        <v>147</v>
      </c>
      <c r="M187" s="3">
        <v>20032</v>
      </c>
      <c r="N187" s="3">
        <v>1957</v>
      </c>
      <c r="O187" s="3">
        <f t="shared" si="2"/>
        <v>10.236075625958099</v>
      </c>
    </row>
    <row r="188" spans="9:15">
      <c r="I188" s="55"/>
      <c r="J188" s="3" t="s">
        <v>351</v>
      </c>
      <c r="K188" s="3">
        <v>6</v>
      </c>
      <c r="L188" s="3" t="s">
        <v>147</v>
      </c>
      <c r="M188" s="3">
        <v>7897</v>
      </c>
      <c r="N188" s="3">
        <v>1073</v>
      </c>
      <c r="O188" s="3">
        <f t="shared" si="2"/>
        <v>7.3597390493942214</v>
      </c>
    </row>
    <row r="189" spans="9:15">
      <c r="I189" s="55"/>
      <c r="J189" s="3" t="s">
        <v>352</v>
      </c>
      <c r="K189" s="3">
        <v>6</v>
      </c>
      <c r="L189" s="3" t="s">
        <v>147</v>
      </c>
      <c r="M189" s="3">
        <v>27557</v>
      </c>
      <c r="N189" s="3">
        <v>1491</v>
      </c>
      <c r="O189" s="3">
        <f t="shared" si="2"/>
        <v>18.482226693494297</v>
      </c>
    </row>
    <row r="190" spans="9:15">
      <c r="I190" s="55"/>
      <c r="J190" s="3" t="s">
        <v>353</v>
      </c>
      <c r="K190" s="3">
        <v>3</v>
      </c>
      <c r="L190" s="3" t="s">
        <v>147</v>
      </c>
      <c r="M190" s="3">
        <v>3022</v>
      </c>
      <c r="N190" s="3">
        <v>832</v>
      </c>
      <c r="O190" s="3">
        <f t="shared" si="2"/>
        <v>3.6322115384615383</v>
      </c>
    </row>
    <row r="191" spans="9:15">
      <c r="I191" s="55"/>
      <c r="J191" s="3" t="s">
        <v>354</v>
      </c>
      <c r="K191" s="3">
        <v>13</v>
      </c>
      <c r="L191" s="3" t="s">
        <v>147</v>
      </c>
      <c r="M191" s="3">
        <v>32737</v>
      </c>
      <c r="N191" s="3">
        <v>2142</v>
      </c>
      <c r="O191" s="3">
        <f t="shared" si="2"/>
        <v>15.283380018674137</v>
      </c>
    </row>
    <row r="192" spans="9:15">
      <c r="I192" s="55"/>
      <c r="J192" s="3" t="s">
        <v>355</v>
      </c>
      <c r="K192" s="3">
        <v>20</v>
      </c>
      <c r="L192" s="3" t="s">
        <v>356</v>
      </c>
      <c r="M192" s="3">
        <v>54305</v>
      </c>
      <c r="N192" s="3">
        <v>3654</v>
      </c>
      <c r="O192" s="3">
        <f t="shared" si="2"/>
        <v>14.861795292829775</v>
      </c>
    </row>
    <row r="193" spans="9:15">
      <c r="I193" s="55"/>
      <c r="J193" s="3" t="s">
        <v>357</v>
      </c>
      <c r="K193" s="3">
        <v>32</v>
      </c>
      <c r="L193" s="3" t="s">
        <v>356</v>
      </c>
      <c r="M193" s="3">
        <v>140275</v>
      </c>
      <c r="N193" s="3">
        <v>3957</v>
      </c>
      <c r="O193" s="3">
        <f t="shared" si="2"/>
        <v>35.449835734142027</v>
      </c>
    </row>
    <row r="194" spans="9:15">
      <c r="I194" s="55"/>
      <c r="J194" s="3" t="s">
        <v>358</v>
      </c>
      <c r="K194" s="3">
        <v>20</v>
      </c>
      <c r="L194" s="3" t="s">
        <v>356</v>
      </c>
      <c r="M194" s="3">
        <v>76117</v>
      </c>
      <c r="N194" s="3">
        <v>4099</v>
      </c>
      <c r="O194" s="3">
        <f t="shared" si="2"/>
        <v>18.56965113442303</v>
      </c>
    </row>
    <row r="195" spans="9:15">
      <c r="I195" s="55"/>
      <c r="J195" s="3" t="s">
        <v>359</v>
      </c>
      <c r="K195" s="3">
        <v>29</v>
      </c>
      <c r="L195" s="3" t="s">
        <v>356</v>
      </c>
      <c r="M195" s="3">
        <v>97828</v>
      </c>
      <c r="N195" s="3">
        <v>1782</v>
      </c>
      <c r="O195" s="3">
        <f t="shared" ref="O195:O258" si="3">M195/N195</f>
        <v>54.897867564534231</v>
      </c>
    </row>
    <row r="196" spans="9:15">
      <c r="I196" s="55"/>
      <c r="J196" s="3" t="s">
        <v>360</v>
      </c>
      <c r="K196" s="3">
        <v>18</v>
      </c>
      <c r="L196" s="3" t="s">
        <v>356</v>
      </c>
      <c r="M196" s="3">
        <v>69057</v>
      </c>
      <c r="N196" s="3">
        <v>1688</v>
      </c>
      <c r="O196" s="3">
        <f t="shared" si="3"/>
        <v>40.910545023696685</v>
      </c>
    </row>
    <row r="197" spans="9:15">
      <c r="I197" s="55"/>
      <c r="J197" s="3" t="s">
        <v>361</v>
      </c>
      <c r="K197" s="3">
        <v>8</v>
      </c>
      <c r="L197" s="3" t="s">
        <v>356</v>
      </c>
      <c r="M197" s="3">
        <v>68267</v>
      </c>
      <c r="N197" s="3">
        <v>669</v>
      </c>
      <c r="O197" s="3">
        <f t="shared" si="3"/>
        <v>102.04334828101645</v>
      </c>
    </row>
    <row r="198" spans="9:15">
      <c r="I198" s="55"/>
      <c r="J198" s="3" t="s">
        <v>362</v>
      </c>
      <c r="K198" s="3">
        <v>4</v>
      </c>
      <c r="L198" s="3" t="s">
        <v>356</v>
      </c>
      <c r="M198" s="3">
        <v>8021</v>
      </c>
      <c r="N198" s="3">
        <v>533</v>
      </c>
      <c r="O198" s="3">
        <f t="shared" si="3"/>
        <v>15.048780487804878</v>
      </c>
    </row>
    <row r="199" spans="9:15">
      <c r="I199" s="55"/>
      <c r="J199" s="3" t="s">
        <v>363</v>
      </c>
      <c r="K199" s="3">
        <v>5</v>
      </c>
      <c r="L199" s="3" t="s">
        <v>356</v>
      </c>
      <c r="M199" s="3">
        <v>42799</v>
      </c>
      <c r="N199" s="3">
        <v>1597</v>
      </c>
      <c r="O199" s="3">
        <f t="shared" si="3"/>
        <v>26.799624295554164</v>
      </c>
    </row>
    <row r="200" spans="9:15">
      <c r="I200" s="55"/>
      <c r="J200" s="3" t="s">
        <v>364</v>
      </c>
      <c r="K200" s="3">
        <v>6</v>
      </c>
      <c r="L200" s="3" t="s">
        <v>356</v>
      </c>
      <c r="M200" s="3">
        <v>28680</v>
      </c>
      <c r="N200" s="3">
        <v>1347</v>
      </c>
      <c r="O200" s="3">
        <f t="shared" si="3"/>
        <v>21.29175946547884</v>
      </c>
    </row>
    <row r="201" spans="9:15">
      <c r="I201" s="55"/>
      <c r="J201" s="3" t="s">
        <v>365</v>
      </c>
      <c r="K201" s="3">
        <v>94</v>
      </c>
      <c r="L201" s="3" t="s">
        <v>356</v>
      </c>
      <c r="M201" s="3">
        <v>499167</v>
      </c>
      <c r="N201" s="3">
        <v>27022</v>
      </c>
      <c r="O201" s="3">
        <f t="shared" si="3"/>
        <v>18.472614906372584</v>
      </c>
    </row>
    <row r="202" spans="9:15">
      <c r="I202" s="55"/>
      <c r="J202" s="3" t="s">
        <v>366</v>
      </c>
      <c r="K202" s="3">
        <v>7</v>
      </c>
      <c r="L202" s="3" t="s">
        <v>356</v>
      </c>
      <c r="M202" s="3">
        <v>29629</v>
      </c>
      <c r="N202" s="3">
        <v>1793</v>
      </c>
      <c r="O202" s="3">
        <f t="shared" si="3"/>
        <v>16.524818739542667</v>
      </c>
    </row>
    <row r="203" spans="9:15">
      <c r="I203" s="55"/>
      <c r="J203" s="3" t="s">
        <v>367</v>
      </c>
      <c r="K203" s="3">
        <v>21</v>
      </c>
      <c r="L203" s="3" t="s">
        <v>356</v>
      </c>
      <c r="M203" s="3">
        <v>94558</v>
      </c>
      <c r="N203" s="3">
        <v>4216</v>
      </c>
      <c r="O203" s="3">
        <f t="shared" si="3"/>
        <v>22.428368121442126</v>
      </c>
    </row>
    <row r="204" spans="9:15">
      <c r="I204" s="55"/>
      <c r="J204" s="3" t="s">
        <v>368</v>
      </c>
      <c r="K204" s="3">
        <v>1</v>
      </c>
      <c r="L204" s="3" t="s">
        <v>356</v>
      </c>
      <c r="M204" s="3">
        <v>1717</v>
      </c>
      <c r="N204" s="3">
        <v>1285</v>
      </c>
      <c r="O204" s="3">
        <f t="shared" si="3"/>
        <v>1.3361867704280155</v>
      </c>
    </row>
    <row r="205" spans="9:15">
      <c r="I205" s="55"/>
      <c r="J205" s="3" t="s">
        <v>369</v>
      </c>
      <c r="K205" s="3">
        <v>213</v>
      </c>
      <c r="L205" s="3" t="s">
        <v>356</v>
      </c>
      <c r="M205" s="3">
        <v>517062</v>
      </c>
      <c r="N205" s="3">
        <v>23185</v>
      </c>
      <c r="O205" s="3">
        <f t="shared" si="3"/>
        <v>22.301574293724389</v>
      </c>
    </row>
    <row r="206" spans="9:15">
      <c r="I206" s="55"/>
      <c r="J206" s="3" t="s">
        <v>370</v>
      </c>
      <c r="K206" s="3">
        <v>28</v>
      </c>
      <c r="L206" s="3" t="s">
        <v>356</v>
      </c>
      <c r="M206" s="3">
        <v>131321</v>
      </c>
      <c r="N206" s="3">
        <v>4674</v>
      </c>
      <c r="O206" s="3">
        <f t="shared" si="3"/>
        <v>28.096063329054342</v>
      </c>
    </row>
    <row r="207" spans="9:15">
      <c r="I207" s="55"/>
      <c r="J207" s="3" t="s">
        <v>371</v>
      </c>
      <c r="K207" s="3">
        <v>18</v>
      </c>
      <c r="L207" s="3" t="s">
        <v>356</v>
      </c>
      <c r="M207" s="3">
        <v>45845</v>
      </c>
      <c r="N207" s="3">
        <v>1469</v>
      </c>
      <c r="O207" s="3">
        <f t="shared" si="3"/>
        <v>31.208304969366917</v>
      </c>
    </row>
    <row r="208" spans="9:15">
      <c r="I208" s="55"/>
      <c r="J208" s="3" t="s">
        <v>372</v>
      </c>
      <c r="K208" s="3">
        <v>11</v>
      </c>
      <c r="L208" s="3" t="s">
        <v>356</v>
      </c>
      <c r="M208" s="3">
        <v>41378</v>
      </c>
      <c r="N208" s="3">
        <v>2412</v>
      </c>
      <c r="O208" s="3">
        <f t="shared" si="3"/>
        <v>17.155058043117744</v>
      </c>
    </row>
    <row r="209" spans="9:15">
      <c r="I209" s="55"/>
      <c r="J209" s="3" t="s">
        <v>373</v>
      </c>
      <c r="K209" s="3">
        <v>24</v>
      </c>
      <c r="L209" s="3" t="s">
        <v>356</v>
      </c>
      <c r="M209" s="3">
        <v>72446</v>
      </c>
      <c r="N209" s="3">
        <v>2158</v>
      </c>
      <c r="O209" s="3">
        <f t="shared" si="3"/>
        <v>33.570898980537535</v>
      </c>
    </row>
    <row r="210" spans="9:15">
      <c r="I210" s="55"/>
      <c r="J210" s="3" t="s">
        <v>374</v>
      </c>
      <c r="K210" s="3">
        <v>8</v>
      </c>
      <c r="L210" s="3" t="s">
        <v>356</v>
      </c>
      <c r="M210" s="3">
        <v>14499</v>
      </c>
      <c r="N210" s="3">
        <v>2060</v>
      </c>
      <c r="O210" s="3">
        <f t="shared" si="3"/>
        <v>7.038349514563107</v>
      </c>
    </row>
    <row r="211" spans="9:15">
      <c r="I211" s="55"/>
      <c r="J211" s="3" t="s">
        <v>375</v>
      </c>
      <c r="K211" s="3">
        <v>13</v>
      </c>
      <c r="L211" s="3" t="s">
        <v>356</v>
      </c>
      <c r="M211" s="3">
        <v>35801</v>
      </c>
      <c r="N211" s="3">
        <v>1589</v>
      </c>
      <c r="O211" s="3">
        <f t="shared" si="3"/>
        <v>22.530522341095029</v>
      </c>
    </row>
    <row r="212" spans="9:15">
      <c r="I212" s="55"/>
      <c r="J212" s="3" t="s">
        <v>376</v>
      </c>
      <c r="K212" s="3">
        <v>5</v>
      </c>
      <c r="L212" s="3" t="s">
        <v>356</v>
      </c>
      <c r="M212" s="3">
        <v>13822</v>
      </c>
      <c r="N212" s="3">
        <v>534</v>
      </c>
      <c r="O212" s="3">
        <f t="shared" si="3"/>
        <v>25.883895131086142</v>
      </c>
    </row>
    <row r="213" spans="9:15">
      <c r="I213" s="55"/>
      <c r="J213" s="3" t="s">
        <v>377</v>
      </c>
      <c r="K213" s="3">
        <v>11</v>
      </c>
      <c r="L213" s="3" t="s">
        <v>356</v>
      </c>
      <c r="M213" s="3">
        <v>34204</v>
      </c>
      <c r="N213" s="3">
        <v>3352</v>
      </c>
      <c r="O213" s="3">
        <f t="shared" si="3"/>
        <v>10.204057279236277</v>
      </c>
    </row>
    <row r="214" spans="9:15">
      <c r="I214" s="55"/>
      <c r="J214" s="3" t="s">
        <v>378</v>
      </c>
      <c r="K214" s="3">
        <v>3</v>
      </c>
      <c r="L214" s="3" t="s">
        <v>356</v>
      </c>
      <c r="M214" s="3">
        <v>17329</v>
      </c>
      <c r="N214" s="3">
        <v>1446</v>
      </c>
      <c r="O214" s="3">
        <f t="shared" si="3"/>
        <v>11.984094052558783</v>
      </c>
    </row>
    <row r="215" spans="9:15">
      <c r="I215" s="55"/>
      <c r="J215" s="3" t="s">
        <v>379</v>
      </c>
      <c r="K215" s="3">
        <v>70</v>
      </c>
      <c r="L215" s="3" t="s">
        <v>356</v>
      </c>
      <c r="M215" s="3">
        <v>327193</v>
      </c>
      <c r="N215" s="3">
        <v>12209</v>
      </c>
      <c r="O215" s="3">
        <f t="shared" si="3"/>
        <v>26.799328364321401</v>
      </c>
    </row>
    <row r="216" spans="9:15">
      <c r="I216" s="55"/>
      <c r="J216" s="3" t="s">
        <v>380</v>
      </c>
      <c r="K216" s="3">
        <v>1</v>
      </c>
      <c r="L216" s="3" t="s">
        <v>356</v>
      </c>
      <c r="M216" s="3">
        <v>1351</v>
      </c>
      <c r="N216" s="3">
        <v>483</v>
      </c>
      <c r="O216" s="3">
        <f t="shared" si="3"/>
        <v>2.7971014492753623</v>
      </c>
    </row>
    <row r="217" spans="9:15">
      <c r="I217" s="55"/>
      <c r="J217" s="3" t="s">
        <v>381</v>
      </c>
      <c r="K217" s="3">
        <v>1</v>
      </c>
      <c r="L217" s="3" t="s">
        <v>356</v>
      </c>
      <c r="M217" s="3">
        <v>696</v>
      </c>
      <c r="N217" s="3">
        <v>518</v>
      </c>
      <c r="O217" s="3">
        <f t="shared" si="3"/>
        <v>1.3436293436293436</v>
      </c>
    </row>
    <row r="218" spans="9:15">
      <c r="I218" s="55"/>
      <c r="J218" s="3" t="s">
        <v>382</v>
      </c>
      <c r="K218" s="3">
        <v>4</v>
      </c>
      <c r="L218" s="3" t="s">
        <v>356</v>
      </c>
      <c r="M218" s="3">
        <v>14069</v>
      </c>
      <c r="N218" s="3">
        <v>1657</v>
      </c>
      <c r="O218" s="3">
        <f t="shared" si="3"/>
        <v>8.4906457453228725</v>
      </c>
    </row>
    <row r="219" spans="9:15">
      <c r="I219" s="55"/>
      <c r="J219" s="3" t="s">
        <v>383</v>
      </c>
      <c r="K219" s="3">
        <v>6</v>
      </c>
      <c r="L219" s="3" t="s">
        <v>356</v>
      </c>
      <c r="M219" s="3">
        <v>18070</v>
      </c>
      <c r="N219" s="3">
        <v>772</v>
      </c>
      <c r="O219" s="3">
        <f t="shared" si="3"/>
        <v>23.406735751295336</v>
      </c>
    </row>
    <row r="220" spans="9:15">
      <c r="I220" s="55"/>
      <c r="J220" s="3" t="s">
        <v>384</v>
      </c>
      <c r="K220" s="3">
        <v>8</v>
      </c>
      <c r="L220" s="3" t="s">
        <v>356</v>
      </c>
      <c r="M220" s="3">
        <v>20747</v>
      </c>
      <c r="N220" s="3">
        <v>855</v>
      </c>
      <c r="O220" s="3">
        <f t="shared" si="3"/>
        <v>24.26549707602339</v>
      </c>
    </row>
    <row r="221" spans="9:15">
      <c r="I221" s="55"/>
      <c r="J221" s="3" t="s">
        <v>385</v>
      </c>
      <c r="K221" s="3">
        <v>11</v>
      </c>
      <c r="L221" s="3" t="s">
        <v>356</v>
      </c>
      <c r="M221" s="3">
        <v>37264</v>
      </c>
      <c r="N221" s="3">
        <v>1385</v>
      </c>
      <c r="O221" s="3">
        <f t="shared" si="3"/>
        <v>26.905415162454872</v>
      </c>
    </row>
    <row r="222" spans="9:15">
      <c r="I222" s="55"/>
      <c r="J222" s="3" t="s">
        <v>386</v>
      </c>
      <c r="K222" s="3">
        <v>22</v>
      </c>
      <c r="L222" s="3" t="s">
        <v>356</v>
      </c>
      <c r="M222" s="3">
        <v>76191</v>
      </c>
      <c r="N222" s="3">
        <v>3538</v>
      </c>
      <c r="O222" s="3">
        <f t="shared" si="3"/>
        <v>21.535048049745619</v>
      </c>
    </row>
    <row r="223" spans="9:15">
      <c r="I223" s="55"/>
      <c r="J223" s="3" t="s">
        <v>387</v>
      </c>
      <c r="K223" s="3">
        <v>36</v>
      </c>
      <c r="L223" s="3" t="s">
        <v>356</v>
      </c>
      <c r="M223" s="3">
        <v>168232</v>
      </c>
      <c r="N223" s="3">
        <v>4861</v>
      </c>
      <c r="O223" s="3">
        <f t="shared" si="3"/>
        <v>34.608516766097509</v>
      </c>
    </row>
    <row r="224" spans="9:15">
      <c r="I224" s="55"/>
      <c r="J224" s="3" t="s">
        <v>388</v>
      </c>
      <c r="K224" s="3">
        <v>18</v>
      </c>
      <c r="L224" s="3" t="s">
        <v>356</v>
      </c>
      <c r="M224" s="3">
        <v>62388</v>
      </c>
      <c r="N224" s="3">
        <v>3846</v>
      </c>
      <c r="O224" s="3">
        <f t="shared" si="3"/>
        <v>16.221528861154447</v>
      </c>
    </row>
    <row r="225" spans="9:15">
      <c r="I225" s="55"/>
      <c r="J225" s="3" t="s">
        <v>389</v>
      </c>
      <c r="K225" s="3">
        <v>10</v>
      </c>
      <c r="L225" s="3" t="s">
        <v>356</v>
      </c>
      <c r="M225" s="3">
        <v>27858</v>
      </c>
      <c r="N225" s="3">
        <v>1355</v>
      </c>
      <c r="O225" s="3">
        <f t="shared" si="3"/>
        <v>20.559409594095943</v>
      </c>
    </row>
    <row r="226" spans="9:15">
      <c r="I226" s="55"/>
      <c r="J226" s="3" t="s">
        <v>390</v>
      </c>
      <c r="K226" s="3">
        <v>5</v>
      </c>
      <c r="L226" s="3" t="s">
        <v>356</v>
      </c>
      <c r="M226" s="3">
        <v>28558</v>
      </c>
      <c r="N226" s="3">
        <v>1701</v>
      </c>
      <c r="O226" s="3">
        <f t="shared" si="3"/>
        <v>16.788947677836568</v>
      </c>
    </row>
    <row r="227" spans="9:15">
      <c r="I227" s="55"/>
      <c r="J227" s="3" t="s">
        <v>391</v>
      </c>
      <c r="K227" s="3">
        <v>15</v>
      </c>
      <c r="L227" s="3" t="s">
        <v>356</v>
      </c>
      <c r="M227" s="3">
        <v>38601</v>
      </c>
      <c r="N227" s="3">
        <v>3716</v>
      </c>
      <c r="O227" s="3">
        <f t="shared" si="3"/>
        <v>10.387782561894511</v>
      </c>
    </row>
    <row r="228" spans="9:15">
      <c r="I228" s="55"/>
      <c r="J228" s="3" t="s">
        <v>392</v>
      </c>
      <c r="K228" s="3">
        <v>76</v>
      </c>
      <c r="L228" s="3" t="s">
        <v>356</v>
      </c>
      <c r="M228" s="3">
        <v>193084</v>
      </c>
      <c r="N228" s="3">
        <v>15764</v>
      </c>
      <c r="O228" s="3">
        <f t="shared" si="3"/>
        <v>12.248414108094392</v>
      </c>
    </row>
    <row r="229" spans="9:15">
      <c r="I229" s="55"/>
      <c r="J229" s="3" t="s">
        <v>393</v>
      </c>
      <c r="K229" s="3">
        <v>15</v>
      </c>
      <c r="L229" s="3" t="s">
        <v>356</v>
      </c>
      <c r="M229" s="3">
        <v>45654</v>
      </c>
      <c r="N229" s="3">
        <v>2751</v>
      </c>
      <c r="O229" s="3">
        <f t="shared" si="3"/>
        <v>16.595419847328245</v>
      </c>
    </row>
    <row r="230" spans="9:15">
      <c r="I230" s="55"/>
      <c r="J230" s="3" t="s">
        <v>394</v>
      </c>
      <c r="K230" s="3">
        <v>1</v>
      </c>
      <c r="L230" s="3" t="s">
        <v>356</v>
      </c>
      <c r="M230" s="3">
        <v>4043</v>
      </c>
      <c r="N230" s="3">
        <v>1065</v>
      </c>
      <c r="O230" s="3">
        <f t="shared" si="3"/>
        <v>3.7962441314553992</v>
      </c>
    </row>
    <row r="231" spans="9:15">
      <c r="I231" s="55"/>
      <c r="J231" s="3" t="s">
        <v>395</v>
      </c>
      <c r="K231" s="3">
        <v>95</v>
      </c>
      <c r="L231" s="3" t="s">
        <v>356</v>
      </c>
      <c r="M231" s="3">
        <v>400367</v>
      </c>
      <c r="N231" s="3">
        <v>14521</v>
      </c>
      <c r="O231" s="3">
        <f t="shared" si="3"/>
        <v>27.571585978927072</v>
      </c>
    </row>
    <row r="232" spans="9:15">
      <c r="I232" s="55"/>
      <c r="J232" s="3" t="s">
        <v>396</v>
      </c>
      <c r="K232" s="3">
        <v>2</v>
      </c>
      <c r="L232" s="3" t="s">
        <v>356</v>
      </c>
      <c r="M232" s="3">
        <v>1930</v>
      </c>
      <c r="N232" s="3">
        <v>1500</v>
      </c>
      <c r="O232" s="3">
        <f t="shared" si="3"/>
        <v>1.2866666666666666</v>
      </c>
    </row>
    <row r="233" spans="9:15">
      <c r="I233" s="55"/>
      <c r="J233" s="3" t="s">
        <v>397</v>
      </c>
      <c r="K233" s="3">
        <v>32</v>
      </c>
      <c r="L233" s="3" t="s">
        <v>356</v>
      </c>
      <c r="M233" s="3">
        <v>137861</v>
      </c>
      <c r="N233" s="3">
        <v>5761</v>
      </c>
      <c r="O233" s="3">
        <f t="shared" si="3"/>
        <v>23.930046866863393</v>
      </c>
    </row>
    <row r="234" spans="9:15">
      <c r="I234" s="55"/>
      <c r="J234" s="3" t="s">
        <v>398</v>
      </c>
      <c r="K234" s="3">
        <v>25</v>
      </c>
      <c r="L234" s="3" t="s">
        <v>356</v>
      </c>
      <c r="M234" s="3">
        <v>116657</v>
      </c>
      <c r="N234" s="3">
        <v>3176</v>
      </c>
      <c r="O234" s="3">
        <f t="shared" si="3"/>
        <v>36.730793450881613</v>
      </c>
    </row>
    <row r="235" spans="9:15">
      <c r="I235" s="55"/>
      <c r="J235" s="3" t="s">
        <v>399</v>
      </c>
      <c r="K235" s="3">
        <v>4</v>
      </c>
      <c r="L235" s="3" t="s">
        <v>356</v>
      </c>
      <c r="M235" s="3">
        <v>7918</v>
      </c>
      <c r="N235" s="3">
        <v>1759</v>
      </c>
      <c r="O235" s="3">
        <f t="shared" si="3"/>
        <v>4.5014212620807275</v>
      </c>
    </row>
    <row r="236" spans="9:15">
      <c r="I236" s="55"/>
      <c r="J236" s="3" t="s">
        <v>400</v>
      </c>
      <c r="K236" s="3">
        <v>320</v>
      </c>
      <c r="L236" s="3" t="s">
        <v>356</v>
      </c>
      <c r="M236" s="3">
        <v>675946</v>
      </c>
      <c r="N236" s="3">
        <v>32082</v>
      </c>
      <c r="O236" s="3">
        <f t="shared" si="3"/>
        <v>21.069322361448787</v>
      </c>
    </row>
    <row r="237" spans="9:15">
      <c r="I237" s="55"/>
      <c r="J237" s="3" t="s">
        <v>401</v>
      </c>
      <c r="K237" s="3">
        <v>34</v>
      </c>
      <c r="L237" s="3" t="s">
        <v>356</v>
      </c>
      <c r="M237" s="3">
        <v>93325</v>
      </c>
      <c r="N237" s="3">
        <v>8730</v>
      </c>
      <c r="O237" s="3">
        <f t="shared" si="3"/>
        <v>10.690148911798396</v>
      </c>
    </row>
    <row r="238" spans="9:15">
      <c r="I238" s="55"/>
      <c r="J238" s="3" t="s">
        <v>402</v>
      </c>
      <c r="K238" s="3">
        <v>16</v>
      </c>
      <c r="L238" s="3" t="s">
        <v>356</v>
      </c>
      <c r="M238" s="3">
        <v>80402</v>
      </c>
      <c r="N238" s="3">
        <v>1932</v>
      </c>
      <c r="O238" s="3">
        <f t="shared" si="3"/>
        <v>41.615942028985508</v>
      </c>
    </row>
    <row r="239" spans="9:15">
      <c r="I239" s="55"/>
      <c r="J239" s="3" t="s">
        <v>403</v>
      </c>
      <c r="K239" s="3">
        <v>14</v>
      </c>
      <c r="L239" s="3" t="s">
        <v>356</v>
      </c>
      <c r="M239" s="3">
        <v>46408</v>
      </c>
      <c r="N239" s="3">
        <v>2151</v>
      </c>
      <c r="O239" s="3">
        <f t="shared" si="3"/>
        <v>21.575081357508136</v>
      </c>
    </row>
    <row r="240" spans="9:15">
      <c r="I240" s="55"/>
      <c r="J240" s="3" t="s">
        <v>404</v>
      </c>
      <c r="K240" s="3">
        <v>4</v>
      </c>
      <c r="L240" s="3" t="s">
        <v>356</v>
      </c>
      <c r="M240" s="3">
        <v>13116</v>
      </c>
      <c r="N240" s="3">
        <v>1042</v>
      </c>
      <c r="O240" s="3">
        <f t="shared" si="3"/>
        <v>12.587332053742802</v>
      </c>
    </row>
    <row r="241" spans="9:15">
      <c r="I241" s="55"/>
      <c r="J241" s="3" t="s">
        <v>405</v>
      </c>
      <c r="K241" s="3">
        <v>26</v>
      </c>
      <c r="L241" s="3" t="s">
        <v>356</v>
      </c>
      <c r="M241" s="3">
        <v>83729</v>
      </c>
      <c r="N241" s="3">
        <v>3193</v>
      </c>
      <c r="O241" s="3">
        <f t="shared" si="3"/>
        <v>26.222674600689007</v>
      </c>
    </row>
    <row r="242" spans="9:15">
      <c r="I242" s="55"/>
      <c r="J242" s="3" t="s">
        <v>406</v>
      </c>
      <c r="K242" s="3">
        <v>14</v>
      </c>
      <c r="L242" s="3" t="s">
        <v>356</v>
      </c>
      <c r="M242" s="3">
        <v>100434</v>
      </c>
      <c r="N242" s="3">
        <v>3140</v>
      </c>
      <c r="O242" s="3">
        <f t="shared" si="3"/>
        <v>31.985350318471337</v>
      </c>
    </row>
    <row r="243" spans="9:15">
      <c r="I243" s="55"/>
      <c r="J243" s="3" t="s">
        <v>407</v>
      </c>
      <c r="K243" s="3">
        <v>7</v>
      </c>
      <c r="L243" s="3" t="s">
        <v>356</v>
      </c>
      <c r="M243" s="3">
        <v>24453</v>
      </c>
      <c r="N243" s="3">
        <v>1361</v>
      </c>
      <c r="O243" s="3">
        <f t="shared" si="3"/>
        <v>17.966936076414402</v>
      </c>
    </row>
    <row r="244" spans="9:15">
      <c r="I244" s="55"/>
      <c r="J244" s="3" t="s">
        <v>408</v>
      </c>
      <c r="K244" s="3">
        <v>5</v>
      </c>
      <c r="L244" s="3" t="s">
        <v>356</v>
      </c>
      <c r="M244" s="3">
        <v>36623</v>
      </c>
      <c r="N244" s="3">
        <v>699</v>
      </c>
      <c r="O244" s="3">
        <f t="shared" si="3"/>
        <v>52.393419170243206</v>
      </c>
    </row>
    <row r="245" spans="9:15">
      <c r="I245" s="55"/>
      <c r="J245" s="3" t="s">
        <v>409</v>
      </c>
      <c r="K245" s="3">
        <v>6</v>
      </c>
      <c r="L245" s="3" t="s">
        <v>356</v>
      </c>
      <c r="M245" s="3">
        <v>22830</v>
      </c>
      <c r="N245" s="3">
        <v>1395</v>
      </c>
      <c r="O245" s="3">
        <f t="shared" si="3"/>
        <v>16.365591397849464</v>
      </c>
    </row>
    <row r="246" spans="9:15">
      <c r="I246" s="55"/>
      <c r="J246" s="3" t="s">
        <v>410</v>
      </c>
      <c r="K246" s="3">
        <v>8</v>
      </c>
      <c r="L246" s="3" t="s">
        <v>356</v>
      </c>
      <c r="M246" s="3">
        <v>27865</v>
      </c>
      <c r="N246" s="3">
        <v>1599</v>
      </c>
      <c r="O246" s="3">
        <f t="shared" si="3"/>
        <v>17.426516572858038</v>
      </c>
    </row>
    <row r="247" spans="9:15">
      <c r="I247" s="55"/>
      <c r="J247" s="3" t="s">
        <v>411</v>
      </c>
      <c r="K247" s="3">
        <v>21</v>
      </c>
      <c r="L247" s="3" t="s">
        <v>356</v>
      </c>
      <c r="M247" s="3">
        <v>118270</v>
      </c>
      <c r="N247" s="3">
        <v>2389</v>
      </c>
      <c r="O247" s="3">
        <f t="shared" si="3"/>
        <v>49.506069485140223</v>
      </c>
    </row>
    <row r="248" spans="9:15">
      <c r="I248" s="55"/>
      <c r="J248" s="3" t="s">
        <v>412</v>
      </c>
      <c r="K248" s="3">
        <v>7</v>
      </c>
      <c r="L248" s="3" t="s">
        <v>356</v>
      </c>
      <c r="M248" s="3">
        <v>34915</v>
      </c>
      <c r="N248" s="3">
        <v>1491</v>
      </c>
      <c r="O248" s="3">
        <f t="shared" si="3"/>
        <v>23.41716968477532</v>
      </c>
    </row>
    <row r="249" spans="9:15">
      <c r="I249" s="55"/>
      <c r="J249" s="3" t="s">
        <v>413</v>
      </c>
      <c r="K249" s="3">
        <v>104</v>
      </c>
      <c r="L249" s="3" t="s">
        <v>356</v>
      </c>
      <c r="M249" s="3">
        <v>451916</v>
      </c>
      <c r="N249" s="3">
        <v>14931</v>
      </c>
      <c r="O249" s="3">
        <f t="shared" si="3"/>
        <v>30.266961355568949</v>
      </c>
    </row>
    <row r="250" spans="9:15">
      <c r="I250" s="55"/>
      <c r="J250" s="3" t="s">
        <v>414</v>
      </c>
      <c r="K250" s="3">
        <v>18</v>
      </c>
      <c r="L250" s="3" t="s">
        <v>356</v>
      </c>
      <c r="M250" s="3">
        <v>106612</v>
      </c>
      <c r="N250" s="3">
        <v>6094</v>
      </c>
      <c r="O250" s="3">
        <f t="shared" si="3"/>
        <v>17.494584837545126</v>
      </c>
    </row>
    <row r="251" spans="9:15">
      <c r="I251" s="55"/>
      <c r="J251" s="3" t="s">
        <v>415</v>
      </c>
      <c r="K251" s="3">
        <v>5</v>
      </c>
      <c r="L251" s="3" t="s">
        <v>356</v>
      </c>
      <c r="M251" s="3">
        <v>1612</v>
      </c>
      <c r="N251" s="3">
        <v>1759</v>
      </c>
      <c r="O251" s="3">
        <f t="shared" si="3"/>
        <v>0.91642978965321209</v>
      </c>
    </row>
    <row r="252" spans="9:15">
      <c r="I252" s="55"/>
      <c r="J252" s="3" t="s">
        <v>416</v>
      </c>
      <c r="K252" s="3">
        <v>5</v>
      </c>
      <c r="L252" s="3" t="s">
        <v>356</v>
      </c>
      <c r="M252" s="3">
        <v>13650</v>
      </c>
      <c r="N252" s="3">
        <v>1257</v>
      </c>
      <c r="O252" s="3">
        <f t="shared" si="3"/>
        <v>10.859188544152744</v>
      </c>
    </row>
    <row r="253" spans="9:15">
      <c r="I253" s="55"/>
      <c r="J253" s="3" t="s">
        <v>417</v>
      </c>
      <c r="K253" s="3">
        <v>31</v>
      </c>
      <c r="L253" s="3" t="s">
        <v>356</v>
      </c>
      <c r="M253" s="3">
        <v>102880</v>
      </c>
      <c r="N253" s="3">
        <v>2726</v>
      </c>
      <c r="O253" s="3">
        <f t="shared" si="3"/>
        <v>37.740278796771825</v>
      </c>
    </row>
    <row r="254" spans="9:15">
      <c r="I254" s="55"/>
      <c r="J254" s="3" t="s">
        <v>418</v>
      </c>
      <c r="K254" s="3">
        <v>4</v>
      </c>
      <c r="L254" s="3" t="s">
        <v>356</v>
      </c>
      <c r="M254" s="3">
        <v>11737</v>
      </c>
      <c r="N254" s="3">
        <v>1974</v>
      </c>
      <c r="O254" s="3">
        <f t="shared" si="3"/>
        <v>5.9457953394123608</v>
      </c>
    </row>
    <row r="255" spans="9:15">
      <c r="I255" s="55"/>
      <c r="J255" s="3" t="s">
        <v>419</v>
      </c>
      <c r="K255" s="3">
        <v>10</v>
      </c>
      <c r="L255" s="3" t="s">
        <v>356</v>
      </c>
      <c r="M255" s="3">
        <v>40564</v>
      </c>
      <c r="N255" s="3">
        <v>2591</v>
      </c>
      <c r="O255" s="3">
        <f t="shared" si="3"/>
        <v>15.655731377846392</v>
      </c>
    </row>
    <row r="256" spans="9:15">
      <c r="I256" s="55"/>
      <c r="J256" s="3" t="s">
        <v>420</v>
      </c>
      <c r="K256" s="3">
        <v>28</v>
      </c>
      <c r="L256" s="3" t="s">
        <v>356</v>
      </c>
      <c r="M256" s="3">
        <v>160634</v>
      </c>
      <c r="N256" s="3">
        <v>6021</v>
      </c>
      <c r="O256" s="3">
        <f t="shared" si="3"/>
        <v>26.678956983889719</v>
      </c>
    </row>
    <row r="257" spans="9:15">
      <c r="I257" s="55"/>
      <c r="J257" s="3" t="s">
        <v>421</v>
      </c>
      <c r="K257" s="3">
        <v>4</v>
      </c>
      <c r="L257" s="3" t="s">
        <v>356</v>
      </c>
      <c r="M257" s="3">
        <v>19204</v>
      </c>
      <c r="N257" s="3">
        <v>1500</v>
      </c>
      <c r="O257" s="3">
        <f t="shared" si="3"/>
        <v>12.802666666666667</v>
      </c>
    </row>
    <row r="258" spans="9:15">
      <c r="I258" s="55"/>
      <c r="J258" s="3" t="s">
        <v>422</v>
      </c>
      <c r="K258" s="3">
        <v>7</v>
      </c>
      <c r="L258" s="3" t="s">
        <v>356</v>
      </c>
      <c r="M258" s="3">
        <v>58840</v>
      </c>
      <c r="N258" s="3">
        <v>2777</v>
      </c>
      <c r="O258" s="3">
        <f t="shared" si="3"/>
        <v>21.188332733165286</v>
      </c>
    </row>
    <row r="259" spans="9:15">
      <c r="I259" s="55"/>
      <c r="J259" s="3" t="s">
        <v>423</v>
      </c>
      <c r="K259" s="3">
        <v>2</v>
      </c>
      <c r="L259" s="3" t="s">
        <v>356</v>
      </c>
      <c r="M259" s="3">
        <v>6814</v>
      </c>
      <c r="N259" s="3">
        <v>1274</v>
      </c>
      <c r="O259" s="3">
        <f t="shared" ref="O259:O322" si="4">M259/N259</f>
        <v>5.3485086342229202</v>
      </c>
    </row>
    <row r="260" spans="9:15">
      <c r="I260" s="55"/>
      <c r="J260" s="3" t="s">
        <v>424</v>
      </c>
      <c r="K260" s="3">
        <v>6</v>
      </c>
      <c r="L260" s="3" t="s">
        <v>356</v>
      </c>
      <c r="M260" s="3">
        <v>24383</v>
      </c>
      <c r="N260" s="3">
        <v>1290</v>
      </c>
      <c r="O260" s="3">
        <f t="shared" si="4"/>
        <v>18.901550387596899</v>
      </c>
    </row>
    <row r="261" spans="9:15">
      <c r="I261" s="55"/>
      <c r="J261" s="3" t="s">
        <v>425</v>
      </c>
      <c r="K261" s="3">
        <v>22</v>
      </c>
      <c r="L261" s="3" t="s">
        <v>356</v>
      </c>
      <c r="M261" s="3">
        <v>140674</v>
      </c>
      <c r="N261" s="3">
        <v>6096</v>
      </c>
      <c r="O261" s="3">
        <f t="shared" si="4"/>
        <v>23.076443569553806</v>
      </c>
    </row>
    <row r="262" spans="9:15">
      <c r="I262" s="55"/>
      <c r="J262" s="3" t="s">
        <v>426</v>
      </c>
      <c r="K262" s="3">
        <v>8</v>
      </c>
      <c r="L262" s="3" t="s">
        <v>356</v>
      </c>
      <c r="M262" s="3">
        <v>30372</v>
      </c>
      <c r="N262" s="3">
        <v>2524</v>
      </c>
      <c r="O262" s="3">
        <f t="shared" si="4"/>
        <v>12.033280507131538</v>
      </c>
    </row>
    <row r="263" spans="9:15">
      <c r="I263" s="55"/>
      <c r="J263" s="3" t="s">
        <v>427</v>
      </c>
      <c r="K263" s="3">
        <v>4</v>
      </c>
      <c r="L263" s="3" t="s">
        <v>356</v>
      </c>
      <c r="M263" s="3">
        <v>18578</v>
      </c>
      <c r="N263" s="3">
        <v>1921</v>
      </c>
      <c r="O263" s="3">
        <f t="shared" si="4"/>
        <v>9.6710046850598648</v>
      </c>
    </row>
    <row r="264" spans="9:15">
      <c r="I264" s="55"/>
      <c r="J264" s="3" t="s">
        <v>428</v>
      </c>
      <c r="K264" s="3">
        <v>1</v>
      </c>
      <c r="L264" s="3" t="s">
        <v>356</v>
      </c>
      <c r="M264" s="3">
        <v>4443</v>
      </c>
      <c r="N264" s="3">
        <v>519</v>
      </c>
      <c r="O264" s="3">
        <f t="shared" si="4"/>
        <v>8.5606936416184976</v>
      </c>
    </row>
    <row r="265" spans="9:15">
      <c r="I265" s="55"/>
      <c r="J265" s="3" t="s">
        <v>429</v>
      </c>
      <c r="K265" s="3">
        <v>8</v>
      </c>
      <c r="L265" s="3" t="s">
        <v>356</v>
      </c>
      <c r="M265" s="3">
        <v>24881</v>
      </c>
      <c r="N265" s="3">
        <v>2201</v>
      </c>
      <c r="O265" s="3">
        <f t="shared" si="4"/>
        <v>11.304407087687414</v>
      </c>
    </row>
    <row r="266" spans="9:15">
      <c r="I266" s="55"/>
      <c r="J266" s="3" t="s">
        <v>430</v>
      </c>
      <c r="K266" s="3">
        <v>37</v>
      </c>
      <c r="L266" s="3" t="s">
        <v>356</v>
      </c>
      <c r="M266" s="3">
        <v>132113</v>
      </c>
      <c r="N266" s="3">
        <v>4852</v>
      </c>
      <c r="O266" s="3">
        <f t="shared" si="4"/>
        <v>27.228565539983514</v>
      </c>
    </row>
    <row r="267" spans="9:15">
      <c r="I267" s="55"/>
      <c r="J267" s="3" t="s">
        <v>431</v>
      </c>
      <c r="K267" s="3">
        <v>29</v>
      </c>
      <c r="L267" s="3" t="s">
        <v>356</v>
      </c>
      <c r="M267" s="3">
        <v>119111</v>
      </c>
      <c r="N267" s="3">
        <v>3413</v>
      </c>
      <c r="O267" s="3">
        <f t="shared" si="4"/>
        <v>34.899208907119835</v>
      </c>
    </row>
    <row r="268" spans="9:15">
      <c r="I268" s="55"/>
      <c r="J268" s="3" t="s">
        <v>432</v>
      </c>
      <c r="K268" s="3">
        <v>57</v>
      </c>
      <c r="L268" s="3" t="s">
        <v>356</v>
      </c>
      <c r="M268" s="3">
        <v>195276</v>
      </c>
      <c r="N268" s="3">
        <v>9654</v>
      </c>
      <c r="O268" s="3">
        <f t="shared" si="4"/>
        <v>20.227470478558111</v>
      </c>
    </row>
    <row r="269" spans="9:15">
      <c r="I269" s="55"/>
      <c r="J269" s="3" t="s">
        <v>433</v>
      </c>
      <c r="K269" s="3">
        <v>16</v>
      </c>
      <c r="L269" s="3" t="s">
        <v>356</v>
      </c>
      <c r="M269" s="3">
        <v>70156</v>
      </c>
      <c r="N269" s="3">
        <v>2599</v>
      </c>
      <c r="O269" s="3">
        <f t="shared" si="4"/>
        <v>26.993459022701039</v>
      </c>
    </row>
    <row r="270" spans="9:15">
      <c r="I270" s="55"/>
      <c r="J270" s="3" t="s">
        <v>434</v>
      </c>
      <c r="K270" s="3">
        <v>75</v>
      </c>
      <c r="L270" s="3" t="s">
        <v>356</v>
      </c>
      <c r="M270" s="3">
        <v>278378</v>
      </c>
      <c r="N270" s="3">
        <v>13130</v>
      </c>
      <c r="O270" s="3">
        <f t="shared" si="4"/>
        <v>21.201675552170602</v>
      </c>
    </row>
    <row r="271" spans="9:15">
      <c r="I271" s="55"/>
      <c r="J271" s="3" t="s">
        <v>435</v>
      </c>
      <c r="K271" s="3">
        <v>9</v>
      </c>
      <c r="L271" s="3" t="s">
        <v>356</v>
      </c>
      <c r="M271" s="3">
        <v>25867</v>
      </c>
      <c r="N271" s="3">
        <v>2119</v>
      </c>
      <c r="O271" s="3">
        <f t="shared" si="4"/>
        <v>12.207173194903257</v>
      </c>
    </row>
    <row r="272" spans="9:15">
      <c r="I272" s="55"/>
      <c r="J272" s="3" t="s">
        <v>436</v>
      </c>
      <c r="K272" s="3">
        <v>31</v>
      </c>
      <c r="L272" s="3" t="s">
        <v>356</v>
      </c>
      <c r="M272" s="3">
        <v>55576</v>
      </c>
      <c r="N272" s="3">
        <v>3369</v>
      </c>
      <c r="O272" s="3">
        <f t="shared" si="4"/>
        <v>16.496289700207775</v>
      </c>
    </row>
    <row r="273" spans="9:15">
      <c r="I273" s="55"/>
      <c r="J273" s="3" t="s">
        <v>437</v>
      </c>
      <c r="K273" s="3">
        <v>33</v>
      </c>
      <c r="L273" s="3" t="s">
        <v>356</v>
      </c>
      <c r="M273" s="3">
        <v>55280</v>
      </c>
      <c r="N273" s="3">
        <v>3179</v>
      </c>
      <c r="O273" s="3">
        <f t="shared" si="4"/>
        <v>17.389116074237183</v>
      </c>
    </row>
    <row r="274" spans="9:15">
      <c r="I274" s="55"/>
      <c r="J274" s="3" t="s">
        <v>438</v>
      </c>
      <c r="K274" s="3">
        <v>17</v>
      </c>
      <c r="L274" s="3" t="s">
        <v>356</v>
      </c>
      <c r="M274" s="3">
        <v>139896</v>
      </c>
      <c r="N274" s="3">
        <v>4182</v>
      </c>
      <c r="O274" s="3">
        <f t="shared" si="4"/>
        <v>33.451936872309901</v>
      </c>
    </row>
    <row r="275" spans="9:15">
      <c r="I275" s="55"/>
      <c r="J275" s="3" t="s">
        <v>439</v>
      </c>
      <c r="K275" s="3">
        <v>6</v>
      </c>
      <c r="L275" s="3" t="s">
        <v>356</v>
      </c>
      <c r="M275" s="3">
        <v>7268</v>
      </c>
      <c r="N275" s="3">
        <v>899</v>
      </c>
      <c r="O275" s="3">
        <f t="shared" si="4"/>
        <v>8.0845383759733043</v>
      </c>
    </row>
    <row r="276" spans="9:15">
      <c r="I276" s="55"/>
      <c r="J276" s="3" t="s">
        <v>440</v>
      </c>
      <c r="K276" s="3">
        <v>32</v>
      </c>
      <c r="L276" s="3" t="s">
        <v>356</v>
      </c>
      <c r="M276" s="3">
        <v>103850</v>
      </c>
      <c r="N276" s="3">
        <v>5479</v>
      </c>
      <c r="O276" s="3">
        <f t="shared" si="4"/>
        <v>18.954188720569448</v>
      </c>
    </row>
    <row r="277" spans="9:15">
      <c r="I277" s="55"/>
      <c r="J277" s="3" t="s">
        <v>441</v>
      </c>
      <c r="K277" s="3">
        <v>17</v>
      </c>
      <c r="L277" s="3" t="s">
        <v>356</v>
      </c>
      <c r="M277" s="3">
        <v>109854</v>
      </c>
      <c r="N277" s="3">
        <v>1791</v>
      </c>
      <c r="O277" s="3">
        <f t="shared" si="4"/>
        <v>61.336683417085425</v>
      </c>
    </row>
    <row r="278" spans="9:15">
      <c r="I278" s="55"/>
      <c r="J278" s="3" t="s">
        <v>442</v>
      </c>
      <c r="K278" s="3">
        <v>18</v>
      </c>
      <c r="L278" s="3" t="s">
        <v>356</v>
      </c>
      <c r="M278" s="3">
        <v>95627</v>
      </c>
      <c r="N278" s="3">
        <v>1795</v>
      </c>
      <c r="O278" s="3">
        <f t="shared" si="4"/>
        <v>53.274094707520888</v>
      </c>
    </row>
    <row r="279" spans="9:15">
      <c r="I279" s="55"/>
      <c r="J279" s="3" t="s">
        <v>443</v>
      </c>
      <c r="K279" s="3">
        <v>3</v>
      </c>
      <c r="L279" s="3" t="s">
        <v>356</v>
      </c>
      <c r="M279" s="3">
        <v>7638</v>
      </c>
      <c r="N279" s="3">
        <v>913</v>
      </c>
      <c r="O279" s="3">
        <f t="shared" si="4"/>
        <v>8.3658269441401973</v>
      </c>
    </row>
    <row r="280" spans="9:15">
      <c r="I280" s="55"/>
      <c r="J280" s="3" t="s">
        <v>444</v>
      </c>
      <c r="K280" s="3">
        <v>20</v>
      </c>
      <c r="L280" s="3" t="s">
        <v>356</v>
      </c>
      <c r="M280" s="3">
        <v>49282</v>
      </c>
      <c r="N280" s="3">
        <v>2654</v>
      </c>
      <c r="O280" s="3">
        <f t="shared" si="4"/>
        <v>18.568952524491333</v>
      </c>
    </row>
    <row r="281" spans="9:15">
      <c r="I281" s="55"/>
      <c r="J281" s="3" t="s">
        <v>445</v>
      </c>
      <c r="K281" s="3">
        <v>7</v>
      </c>
      <c r="L281" s="3" t="s">
        <v>356</v>
      </c>
      <c r="M281" s="3">
        <v>18683</v>
      </c>
      <c r="N281" s="3">
        <v>1441</v>
      </c>
      <c r="O281" s="3">
        <f t="shared" si="4"/>
        <v>12.96530187369882</v>
      </c>
    </row>
    <row r="282" spans="9:15">
      <c r="I282" s="55"/>
      <c r="J282" s="3" t="s">
        <v>446</v>
      </c>
      <c r="K282" s="3">
        <v>33</v>
      </c>
      <c r="L282" s="3" t="s">
        <v>356</v>
      </c>
      <c r="M282" s="3">
        <v>132163</v>
      </c>
      <c r="N282" s="3">
        <v>4931</v>
      </c>
      <c r="O282" s="3">
        <f t="shared" si="4"/>
        <v>26.802474143175825</v>
      </c>
    </row>
    <row r="283" spans="9:15">
      <c r="I283" s="55"/>
      <c r="J283" s="3" t="s">
        <v>447</v>
      </c>
      <c r="K283" s="3">
        <v>4</v>
      </c>
      <c r="L283" s="3" t="s">
        <v>356</v>
      </c>
      <c r="M283" s="3">
        <v>12625</v>
      </c>
      <c r="N283" s="3">
        <v>1214</v>
      </c>
      <c r="O283" s="3">
        <f t="shared" si="4"/>
        <v>10.399505766062603</v>
      </c>
    </row>
    <row r="284" spans="9:15">
      <c r="I284" s="55"/>
      <c r="J284" s="3" t="s">
        <v>448</v>
      </c>
      <c r="K284" s="3">
        <v>3</v>
      </c>
      <c r="L284" s="3" t="s">
        <v>356</v>
      </c>
      <c r="M284" s="3">
        <v>14026</v>
      </c>
      <c r="N284" s="3">
        <v>1149</v>
      </c>
      <c r="O284" s="3">
        <f t="shared" si="4"/>
        <v>12.207136640557007</v>
      </c>
    </row>
    <row r="285" spans="9:15">
      <c r="I285" s="55"/>
      <c r="J285" s="3" t="s">
        <v>449</v>
      </c>
      <c r="K285" s="3">
        <v>156</v>
      </c>
      <c r="L285" s="3" t="s">
        <v>356</v>
      </c>
      <c r="M285" s="3">
        <v>421614</v>
      </c>
      <c r="N285" s="3">
        <v>19961</v>
      </c>
      <c r="O285" s="3">
        <f t="shared" si="4"/>
        <v>21.121887680977906</v>
      </c>
    </row>
    <row r="286" spans="9:15">
      <c r="I286" s="55"/>
      <c r="J286" s="3" t="s">
        <v>450</v>
      </c>
      <c r="K286" s="3">
        <v>3</v>
      </c>
      <c r="L286" s="3" t="s">
        <v>356</v>
      </c>
      <c r="M286" s="3">
        <v>3207</v>
      </c>
      <c r="N286" s="3">
        <v>534</v>
      </c>
      <c r="O286" s="3">
        <f t="shared" si="4"/>
        <v>6.0056179775280896</v>
      </c>
    </row>
    <row r="287" spans="9:15">
      <c r="I287" s="55"/>
      <c r="J287" s="3" t="s">
        <v>451</v>
      </c>
      <c r="K287" s="3">
        <v>34</v>
      </c>
      <c r="L287" s="3" t="s">
        <v>356</v>
      </c>
      <c r="M287" s="3">
        <v>189579</v>
      </c>
      <c r="N287" s="3">
        <v>8842</v>
      </c>
      <c r="O287" s="3">
        <f t="shared" si="4"/>
        <v>21.440737389730831</v>
      </c>
    </row>
    <row r="288" spans="9:15">
      <c r="I288" s="55"/>
      <c r="J288" s="3" t="s">
        <v>452</v>
      </c>
      <c r="K288" s="3">
        <v>8</v>
      </c>
      <c r="L288" s="3" t="s">
        <v>356</v>
      </c>
      <c r="M288" s="3">
        <v>11841</v>
      </c>
      <c r="N288" s="3">
        <v>4108</v>
      </c>
      <c r="O288" s="3">
        <f t="shared" si="4"/>
        <v>2.8824245374878288</v>
      </c>
    </row>
    <row r="289" spans="9:15">
      <c r="I289" s="55"/>
      <c r="J289" s="3" t="s">
        <v>453</v>
      </c>
      <c r="K289" s="3">
        <v>10</v>
      </c>
      <c r="L289" s="3" t="s">
        <v>356</v>
      </c>
      <c r="M289" s="3">
        <v>36102</v>
      </c>
      <c r="N289" s="3">
        <v>2601</v>
      </c>
      <c r="O289" s="3">
        <f t="shared" si="4"/>
        <v>13.8800461361015</v>
      </c>
    </row>
    <row r="290" spans="9:15">
      <c r="I290" s="55"/>
      <c r="J290" s="3" t="s">
        <v>454</v>
      </c>
      <c r="K290" s="3">
        <v>4</v>
      </c>
      <c r="L290" s="3" t="s">
        <v>356</v>
      </c>
      <c r="M290" s="3">
        <v>12559</v>
      </c>
      <c r="N290" s="3">
        <v>1741</v>
      </c>
      <c r="O290" s="3">
        <f t="shared" si="4"/>
        <v>7.2136703044227453</v>
      </c>
    </row>
    <row r="291" spans="9:15">
      <c r="I291" s="55"/>
      <c r="J291" s="3" t="s">
        <v>455</v>
      </c>
      <c r="K291" s="3">
        <v>5</v>
      </c>
      <c r="L291" s="3" t="s">
        <v>356</v>
      </c>
      <c r="M291" s="3">
        <v>23835</v>
      </c>
      <c r="N291" s="3">
        <v>1391</v>
      </c>
      <c r="O291" s="3">
        <f t="shared" si="4"/>
        <v>17.135154565061107</v>
      </c>
    </row>
    <row r="292" spans="9:15">
      <c r="I292" s="55"/>
      <c r="J292" s="3" t="s">
        <v>456</v>
      </c>
      <c r="K292" s="3">
        <v>151</v>
      </c>
      <c r="L292" s="3" t="s">
        <v>356</v>
      </c>
      <c r="M292" s="3">
        <v>914583</v>
      </c>
      <c r="N292" s="3">
        <v>30045</v>
      </c>
      <c r="O292" s="3">
        <f t="shared" si="4"/>
        <v>30.440439340988519</v>
      </c>
    </row>
    <row r="293" spans="9:15">
      <c r="I293" s="55"/>
      <c r="J293" s="3" t="s">
        <v>457</v>
      </c>
      <c r="K293" s="3">
        <v>2</v>
      </c>
      <c r="L293" s="3" t="s">
        <v>356</v>
      </c>
      <c r="M293" s="3">
        <v>5478</v>
      </c>
      <c r="N293" s="3">
        <v>1361</v>
      </c>
      <c r="O293" s="3">
        <f t="shared" si="4"/>
        <v>4.0249816311535636</v>
      </c>
    </row>
    <row r="294" spans="9:15">
      <c r="I294" s="55"/>
      <c r="J294" s="3" t="s">
        <v>458</v>
      </c>
      <c r="K294" s="3">
        <v>1</v>
      </c>
      <c r="L294" s="3" t="s">
        <v>356</v>
      </c>
      <c r="M294" s="3">
        <v>240</v>
      </c>
      <c r="N294" s="3">
        <v>489</v>
      </c>
      <c r="O294" s="3">
        <f t="shared" si="4"/>
        <v>0.49079754601226994</v>
      </c>
    </row>
    <row r="295" spans="9:15">
      <c r="I295" s="55"/>
      <c r="J295" s="3" t="s">
        <v>459</v>
      </c>
      <c r="K295" s="3">
        <v>19</v>
      </c>
      <c r="L295" s="3" t="s">
        <v>356</v>
      </c>
      <c r="M295" s="3">
        <v>39554</v>
      </c>
      <c r="N295" s="3">
        <v>2225</v>
      </c>
      <c r="O295" s="3">
        <f t="shared" si="4"/>
        <v>17.777078651685393</v>
      </c>
    </row>
    <row r="296" spans="9:15">
      <c r="I296" s="55"/>
      <c r="J296" s="3" t="s">
        <v>460</v>
      </c>
      <c r="K296" s="3">
        <v>6</v>
      </c>
      <c r="L296" s="3" t="s">
        <v>356</v>
      </c>
      <c r="M296" s="3">
        <v>28567</v>
      </c>
      <c r="N296" s="3">
        <v>947</v>
      </c>
      <c r="O296" s="3">
        <f t="shared" si="4"/>
        <v>30.165786694825766</v>
      </c>
    </row>
    <row r="297" spans="9:15">
      <c r="I297" s="55"/>
      <c r="J297" s="3" t="s">
        <v>461</v>
      </c>
      <c r="K297" s="3">
        <v>150</v>
      </c>
      <c r="L297" s="3" t="s">
        <v>356</v>
      </c>
      <c r="M297" s="3">
        <v>403277</v>
      </c>
      <c r="N297" s="3">
        <v>19409</v>
      </c>
      <c r="O297" s="3">
        <f t="shared" si="4"/>
        <v>20.777835024988409</v>
      </c>
    </row>
    <row r="298" spans="9:15">
      <c r="I298" s="55"/>
      <c r="J298" s="3" t="s">
        <v>462</v>
      </c>
      <c r="K298" s="3">
        <v>3</v>
      </c>
      <c r="L298" s="3" t="s">
        <v>356</v>
      </c>
      <c r="M298" s="3">
        <v>7311</v>
      </c>
      <c r="N298" s="3">
        <v>1952</v>
      </c>
      <c r="O298" s="3">
        <f t="shared" si="4"/>
        <v>3.745389344262295</v>
      </c>
    </row>
    <row r="299" spans="9:15">
      <c r="I299" s="55"/>
      <c r="J299" s="3" t="s">
        <v>463</v>
      </c>
      <c r="K299" s="3">
        <v>4</v>
      </c>
      <c r="L299" s="3" t="s">
        <v>356</v>
      </c>
      <c r="M299" s="3">
        <v>4364</v>
      </c>
      <c r="N299" s="3">
        <v>1869</v>
      </c>
      <c r="O299" s="3">
        <f t="shared" si="4"/>
        <v>2.3349384697699302</v>
      </c>
    </row>
    <row r="300" spans="9:15">
      <c r="I300" s="55"/>
      <c r="J300" s="3" t="s">
        <v>464</v>
      </c>
      <c r="K300" s="3">
        <v>130</v>
      </c>
      <c r="L300" s="3" t="s">
        <v>356</v>
      </c>
      <c r="M300" s="3">
        <v>530116</v>
      </c>
      <c r="N300" s="3">
        <v>20493</v>
      </c>
      <c r="O300" s="3">
        <f t="shared" si="4"/>
        <v>25.868150100034157</v>
      </c>
    </row>
    <row r="301" spans="9:15">
      <c r="I301" s="55"/>
      <c r="J301" s="3" t="s">
        <v>465</v>
      </c>
      <c r="K301" s="3">
        <v>13</v>
      </c>
      <c r="L301" s="3" t="s">
        <v>356</v>
      </c>
      <c r="M301" s="3">
        <v>53639</v>
      </c>
      <c r="N301" s="3">
        <v>1594</v>
      </c>
      <c r="O301" s="3">
        <f t="shared" si="4"/>
        <v>33.650564617314934</v>
      </c>
    </row>
    <row r="302" spans="9:15">
      <c r="I302" s="55"/>
      <c r="J302" s="3" t="s">
        <v>466</v>
      </c>
      <c r="K302" s="3">
        <v>1</v>
      </c>
      <c r="L302" s="3" t="s">
        <v>356</v>
      </c>
      <c r="M302" s="3">
        <v>1419</v>
      </c>
      <c r="N302" s="3">
        <v>849</v>
      </c>
      <c r="O302" s="3">
        <f t="shared" si="4"/>
        <v>1.6713780918727916</v>
      </c>
    </row>
    <row r="303" spans="9:15">
      <c r="I303" s="55"/>
      <c r="J303" s="3" t="s">
        <v>467</v>
      </c>
      <c r="K303" s="3">
        <v>9</v>
      </c>
      <c r="L303" s="3" t="s">
        <v>356</v>
      </c>
      <c r="M303" s="3">
        <v>17853</v>
      </c>
      <c r="N303" s="3">
        <v>2834</v>
      </c>
      <c r="O303" s="3">
        <f t="shared" si="4"/>
        <v>6.2995765702187718</v>
      </c>
    </row>
    <row r="304" spans="9:15">
      <c r="I304" s="55"/>
      <c r="J304" s="3" t="s">
        <v>468</v>
      </c>
      <c r="K304" s="3">
        <v>13</v>
      </c>
      <c r="L304" s="3" t="s">
        <v>356</v>
      </c>
      <c r="M304" s="3">
        <v>54476</v>
      </c>
      <c r="N304" s="3">
        <v>1601</v>
      </c>
      <c r="O304" s="3">
        <f t="shared" si="4"/>
        <v>34.026233603997504</v>
      </c>
    </row>
    <row r="305" spans="9:15">
      <c r="I305" s="55"/>
      <c r="J305" s="3" t="s">
        <v>469</v>
      </c>
      <c r="K305" s="3">
        <v>67</v>
      </c>
      <c r="L305" s="3" t="s">
        <v>356</v>
      </c>
      <c r="M305" s="3">
        <v>409345</v>
      </c>
      <c r="N305" s="3">
        <v>14644</v>
      </c>
      <c r="O305" s="3">
        <f t="shared" si="4"/>
        <v>27.953086588363835</v>
      </c>
    </row>
    <row r="306" spans="9:15">
      <c r="I306" s="55"/>
      <c r="J306" s="3" t="s">
        <v>470</v>
      </c>
      <c r="K306" s="3">
        <v>14</v>
      </c>
      <c r="L306" s="3" t="s">
        <v>356</v>
      </c>
      <c r="M306" s="3">
        <v>34569</v>
      </c>
      <c r="N306" s="3">
        <v>2755</v>
      </c>
      <c r="O306" s="3">
        <f t="shared" si="4"/>
        <v>12.547731397459165</v>
      </c>
    </row>
    <row r="307" spans="9:15">
      <c r="I307" s="55"/>
      <c r="J307" s="3" t="s">
        <v>471</v>
      </c>
      <c r="K307" s="3">
        <v>1</v>
      </c>
      <c r="L307" s="3" t="s">
        <v>356</v>
      </c>
      <c r="M307" s="3">
        <v>5178</v>
      </c>
      <c r="N307" s="3">
        <v>1468</v>
      </c>
      <c r="O307" s="3">
        <f t="shared" si="4"/>
        <v>3.5272479564032699</v>
      </c>
    </row>
    <row r="308" spans="9:15">
      <c r="I308" s="55"/>
      <c r="J308" s="3" t="s">
        <v>472</v>
      </c>
      <c r="K308" s="3">
        <v>13</v>
      </c>
      <c r="L308" s="3" t="s">
        <v>356</v>
      </c>
      <c r="M308" s="3">
        <v>31928</v>
      </c>
      <c r="N308" s="3">
        <v>2171</v>
      </c>
      <c r="O308" s="3">
        <f t="shared" si="4"/>
        <v>14.706586826347305</v>
      </c>
    </row>
    <row r="309" spans="9:15">
      <c r="I309" s="55"/>
      <c r="J309" s="3" t="s">
        <v>473</v>
      </c>
      <c r="K309" s="3">
        <v>20</v>
      </c>
      <c r="L309" s="3" t="s">
        <v>356</v>
      </c>
      <c r="M309" s="3">
        <v>56320</v>
      </c>
      <c r="N309" s="3">
        <v>3351</v>
      </c>
      <c r="O309" s="3">
        <f t="shared" si="4"/>
        <v>16.806923306475678</v>
      </c>
    </row>
    <row r="310" spans="9:15">
      <c r="I310" s="55"/>
      <c r="J310" s="3" t="s">
        <v>474</v>
      </c>
      <c r="K310" s="3">
        <v>7</v>
      </c>
      <c r="L310" s="3" t="s">
        <v>356</v>
      </c>
      <c r="M310" s="3">
        <v>49666</v>
      </c>
      <c r="N310" s="3">
        <v>1045</v>
      </c>
      <c r="O310" s="3">
        <f t="shared" si="4"/>
        <v>47.527272727272724</v>
      </c>
    </row>
    <row r="311" spans="9:15">
      <c r="I311" s="55"/>
      <c r="J311" s="3" t="s">
        <v>475</v>
      </c>
      <c r="K311" s="3">
        <v>5</v>
      </c>
      <c r="L311" s="3" t="s">
        <v>356</v>
      </c>
      <c r="M311" s="3">
        <v>2939</v>
      </c>
      <c r="N311" s="3">
        <v>1470</v>
      </c>
      <c r="O311" s="3">
        <f t="shared" si="4"/>
        <v>1.9993197278911565</v>
      </c>
    </row>
    <row r="312" spans="9:15">
      <c r="I312" s="55"/>
      <c r="J312" s="3" t="s">
        <v>476</v>
      </c>
      <c r="K312" s="3">
        <v>15</v>
      </c>
      <c r="L312" s="3" t="s">
        <v>356</v>
      </c>
      <c r="M312" s="3">
        <v>24430</v>
      </c>
      <c r="N312" s="3">
        <v>3416</v>
      </c>
      <c r="O312" s="3">
        <f t="shared" si="4"/>
        <v>7.1516393442622954</v>
      </c>
    </row>
    <row r="313" spans="9:15">
      <c r="I313" s="55"/>
      <c r="J313" s="3" t="s">
        <v>477</v>
      </c>
      <c r="K313" s="3">
        <v>7</v>
      </c>
      <c r="L313" s="3" t="s">
        <v>356</v>
      </c>
      <c r="M313" s="3">
        <v>14602</v>
      </c>
      <c r="N313" s="3">
        <v>2008</v>
      </c>
      <c r="O313" s="3">
        <f t="shared" si="4"/>
        <v>7.27191235059761</v>
      </c>
    </row>
    <row r="314" spans="9:15">
      <c r="I314" s="55"/>
      <c r="J314" s="3" t="s">
        <v>478</v>
      </c>
      <c r="K314" s="3">
        <v>3</v>
      </c>
      <c r="L314" s="3" t="s">
        <v>356</v>
      </c>
      <c r="M314" s="3">
        <v>12314</v>
      </c>
      <c r="N314" s="3">
        <v>725</v>
      </c>
      <c r="O314" s="3">
        <f t="shared" si="4"/>
        <v>16.984827586206897</v>
      </c>
    </row>
    <row r="315" spans="9:15">
      <c r="I315" s="55"/>
      <c r="J315" s="3" t="s">
        <v>479</v>
      </c>
      <c r="K315" s="3">
        <v>7</v>
      </c>
      <c r="L315" s="3" t="s">
        <v>356</v>
      </c>
      <c r="M315" s="3">
        <v>14537</v>
      </c>
      <c r="N315" s="3">
        <v>3004</v>
      </c>
      <c r="O315" s="3">
        <f t="shared" si="4"/>
        <v>4.8392143808255659</v>
      </c>
    </row>
    <row r="316" spans="9:15">
      <c r="I316" s="55"/>
      <c r="J316" s="3" t="s">
        <v>480</v>
      </c>
      <c r="K316" s="3">
        <v>2</v>
      </c>
      <c r="L316" s="3" t="s">
        <v>356</v>
      </c>
      <c r="M316" s="3">
        <v>14233</v>
      </c>
      <c r="N316" s="3">
        <v>1415</v>
      </c>
      <c r="O316" s="3">
        <f t="shared" si="4"/>
        <v>10.058657243816254</v>
      </c>
    </row>
    <row r="317" spans="9:15">
      <c r="I317" s="55"/>
      <c r="J317" s="3" t="s">
        <v>481</v>
      </c>
      <c r="K317" s="3">
        <v>10</v>
      </c>
      <c r="L317" s="3" t="s">
        <v>356</v>
      </c>
      <c r="M317" s="3">
        <v>85623</v>
      </c>
      <c r="N317" s="3">
        <v>2446</v>
      </c>
      <c r="O317" s="3">
        <f t="shared" si="4"/>
        <v>35.005314799672938</v>
      </c>
    </row>
    <row r="318" spans="9:15">
      <c r="I318" s="55"/>
      <c r="J318" s="3" t="s">
        <v>482</v>
      </c>
      <c r="K318" s="3">
        <v>2</v>
      </c>
      <c r="L318" s="3" t="s">
        <v>356</v>
      </c>
      <c r="M318" s="3">
        <v>15595</v>
      </c>
      <c r="N318" s="3">
        <v>969</v>
      </c>
      <c r="O318" s="3">
        <f t="shared" si="4"/>
        <v>16.093911248710011</v>
      </c>
    </row>
    <row r="319" spans="9:15">
      <c r="I319" s="55"/>
      <c r="J319" s="3" t="s">
        <v>483</v>
      </c>
      <c r="K319" s="3">
        <v>154</v>
      </c>
      <c r="L319" s="3" t="s">
        <v>356</v>
      </c>
      <c r="M319" s="3">
        <v>372462</v>
      </c>
      <c r="N319" s="3">
        <v>21487</v>
      </c>
      <c r="O319" s="3">
        <f t="shared" si="4"/>
        <v>17.334295155210128</v>
      </c>
    </row>
    <row r="320" spans="9:15">
      <c r="I320" s="55"/>
      <c r="J320" s="3" t="s">
        <v>484</v>
      </c>
      <c r="K320" s="3">
        <v>14</v>
      </c>
      <c r="L320" s="3" t="s">
        <v>356</v>
      </c>
      <c r="M320" s="3">
        <v>40350</v>
      </c>
      <c r="N320" s="3">
        <v>1323</v>
      </c>
      <c r="O320" s="3">
        <f t="shared" si="4"/>
        <v>30.498866213151928</v>
      </c>
    </row>
    <row r="321" spans="9:15">
      <c r="I321" s="55"/>
      <c r="J321" s="3" t="s">
        <v>485</v>
      </c>
      <c r="K321" s="3">
        <v>4</v>
      </c>
      <c r="L321" s="3" t="s">
        <v>356</v>
      </c>
      <c r="M321" s="3">
        <v>3819</v>
      </c>
      <c r="N321" s="3">
        <v>1494</v>
      </c>
      <c r="O321" s="3">
        <f t="shared" si="4"/>
        <v>2.5562248995983934</v>
      </c>
    </row>
    <row r="322" spans="9:15">
      <c r="I322" s="55"/>
      <c r="J322" s="3" t="s">
        <v>486</v>
      </c>
      <c r="K322" s="3">
        <v>77</v>
      </c>
      <c r="L322" s="3" t="s">
        <v>356</v>
      </c>
      <c r="M322" s="3">
        <v>494536</v>
      </c>
      <c r="N322" s="3">
        <v>11464</v>
      </c>
      <c r="O322" s="3">
        <f t="shared" si="4"/>
        <v>43.138171667829731</v>
      </c>
    </row>
    <row r="323" spans="9:15">
      <c r="I323" s="55"/>
      <c r="J323" s="3" t="s">
        <v>487</v>
      </c>
      <c r="K323" s="3">
        <v>16</v>
      </c>
      <c r="L323" s="3" t="s">
        <v>356</v>
      </c>
      <c r="M323" s="3">
        <v>55002</v>
      </c>
      <c r="N323" s="3">
        <v>2685</v>
      </c>
      <c r="O323" s="3">
        <f t="shared" ref="O323:O386" si="5">M323/N323</f>
        <v>20.484916201117318</v>
      </c>
    </row>
    <row r="324" spans="9:15">
      <c r="I324" s="55"/>
      <c r="J324" s="3" t="s">
        <v>488</v>
      </c>
      <c r="K324" s="3">
        <v>3</v>
      </c>
      <c r="L324" s="3" t="s">
        <v>356</v>
      </c>
      <c r="M324" s="3">
        <v>1137</v>
      </c>
      <c r="N324" s="3">
        <v>1667</v>
      </c>
      <c r="O324" s="3">
        <f t="shared" si="5"/>
        <v>0.68206358728254346</v>
      </c>
    </row>
    <row r="325" spans="9:15">
      <c r="I325" s="55"/>
      <c r="J325" s="3" t="s">
        <v>489</v>
      </c>
      <c r="K325" s="3">
        <v>2</v>
      </c>
      <c r="L325" s="3" t="s">
        <v>356</v>
      </c>
      <c r="M325" s="3">
        <v>6580</v>
      </c>
      <c r="N325" s="3">
        <v>1300</v>
      </c>
      <c r="O325" s="3">
        <f t="shared" si="5"/>
        <v>5.0615384615384613</v>
      </c>
    </row>
    <row r="326" spans="9:15">
      <c r="I326" s="55"/>
      <c r="J326" s="3" t="s">
        <v>490</v>
      </c>
      <c r="K326" s="3">
        <v>6</v>
      </c>
      <c r="L326" s="3" t="s">
        <v>356</v>
      </c>
      <c r="M326" s="3">
        <v>14239</v>
      </c>
      <c r="N326" s="3">
        <v>2567</v>
      </c>
      <c r="O326" s="3">
        <f t="shared" si="5"/>
        <v>5.5469419555901833</v>
      </c>
    </row>
    <row r="327" spans="9:15">
      <c r="I327" s="55"/>
      <c r="J327" s="3" t="s">
        <v>491</v>
      </c>
      <c r="K327" s="3">
        <v>1</v>
      </c>
      <c r="L327" s="3" t="s">
        <v>356</v>
      </c>
      <c r="M327" s="3">
        <v>16401</v>
      </c>
      <c r="N327" s="3">
        <v>308</v>
      </c>
      <c r="O327" s="3">
        <f t="shared" si="5"/>
        <v>53.25</v>
      </c>
    </row>
    <row r="328" spans="9:15">
      <c r="I328" s="55"/>
      <c r="J328" s="3" t="s">
        <v>492</v>
      </c>
      <c r="K328" s="3">
        <v>13</v>
      </c>
      <c r="L328" s="3" t="s">
        <v>356</v>
      </c>
      <c r="M328" s="3">
        <v>53761</v>
      </c>
      <c r="N328" s="3">
        <v>6645</v>
      </c>
      <c r="O328" s="3">
        <f t="shared" si="5"/>
        <v>8.0904439428141455</v>
      </c>
    </row>
    <row r="329" spans="9:15">
      <c r="I329" s="55"/>
      <c r="J329" s="3" t="s">
        <v>493</v>
      </c>
      <c r="K329" s="3">
        <v>11</v>
      </c>
      <c r="L329" s="3" t="s">
        <v>356</v>
      </c>
      <c r="M329" s="3">
        <v>35629</v>
      </c>
      <c r="N329" s="3">
        <v>2133</v>
      </c>
      <c r="O329" s="3">
        <f t="shared" si="5"/>
        <v>16.703703703703702</v>
      </c>
    </row>
    <row r="330" spans="9:15">
      <c r="I330" s="55"/>
      <c r="J330" s="3" t="s">
        <v>494</v>
      </c>
      <c r="K330" s="3">
        <v>8</v>
      </c>
      <c r="L330" s="3" t="s">
        <v>356</v>
      </c>
      <c r="M330" s="3">
        <v>17257</v>
      </c>
      <c r="N330" s="3">
        <v>1741</v>
      </c>
      <c r="O330" s="3">
        <f t="shared" si="5"/>
        <v>9.9121194715680652</v>
      </c>
    </row>
    <row r="331" spans="9:15">
      <c r="I331" s="55"/>
      <c r="J331" s="3" t="s">
        <v>495</v>
      </c>
      <c r="K331" s="3">
        <v>171</v>
      </c>
      <c r="L331" s="3" t="s">
        <v>356</v>
      </c>
      <c r="M331" s="3">
        <v>580727</v>
      </c>
      <c r="N331" s="3">
        <v>24395</v>
      </c>
      <c r="O331" s="3">
        <f t="shared" si="5"/>
        <v>23.805164992826398</v>
      </c>
    </row>
    <row r="332" spans="9:15">
      <c r="I332" s="55"/>
      <c r="J332" s="3" t="s">
        <v>496</v>
      </c>
      <c r="K332" s="3">
        <v>18</v>
      </c>
      <c r="L332" s="3" t="s">
        <v>356</v>
      </c>
      <c r="M332" s="3">
        <v>44442</v>
      </c>
      <c r="N332" s="3">
        <v>3156</v>
      </c>
      <c r="O332" s="3">
        <f t="shared" si="5"/>
        <v>14.081749049429657</v>
      </c>
    </row>
    <row r="333" spans="9:15">
      <c r="I333" s="55"/>
      <c r="J333" s="3" t="s">
        <v>497</v>
      </c>
      <c r="K333" s="3">
        <v>6</v>
      </c>
      <c r="L333" s="3" t="s">
        <v>356</v>
      </c>
      <c r="M333" s="3">
        <v>17536</v>
      </c>
      <c r="N333" s="3">
        <v>2895</v>
      </c>
      <c r="O333" s="3">
        <f t="shared" si="5"/>
        <v>6.0573402417962008</v>
      </c>
    </row>
    <row r="334" spans="9:15">
      <c r="I334" s="55"/>
      <c r="J334" s="3" t="s">
        <v>498</v>
      </c>
      <c r="K334" s="3">
        <v>3</v>
      </c>
      <c r="L334" s="3" t="s">
        <v>356</v>
      </c>
      <c r="M334" s="3">
        <v>17610</v>
      </c>
      <c r="N334" s="3">
        <v>723</v>
      </c>
      <c r="O334" s="3">
        <f t="shared" si="5"/>
        <v>24.356846473029044</v>
      </c>
    </row>
    <row r="335" spans="9:15">
      <c r="I335" s="55"/>
      <c r="J335" s="3" t="s">
        <v>499</v>
      </c>
      <c r="K335" s="3">
        <v>23</v>
      </c>
      <c r="L335" s="3" t="s">
        <v>356</v>
      </c>
      <c r="M335" s="3">
        <v>45040</v>
      </c>
      <c r="N335" s="3">
        <v>3178</v>
      </c>
      <c r="O335" s="3">
        <f t="shared" si="5"/>
        <v>14.172435494021396</v>
      </c>
    </row>
    <row r="336" spans="9:15">
      <c r="I336" s="55"/>
      <c r="J336" s="3" t="s">
        <v>500</v>
      </c>
      <c r="K336" s="3">
        <v>3</v>
      </c>
      <c r="L336" s="3" t="s">
        <v>356</v>
      </c>
      <c r="M336" s="3">
        <v>15471</v>
      </c>
      <c r="N336" s="3">
        <v>1290</v>
      </c>
      <c r="O336" s="3">
        <f t="shared" si="5"/>
        <v>11.993023255813954</v>
      </c>
    </row>
    <row r="337" spans="9:15">
      <c r="I337" s="55"/>
      <c r="J337" s="3" t="s">
        <v>501</v>
      </c>
      <c r="K337" s="3">
        <v>5</v>
      </c>
      <c r="L337" s="3" t="s">
        <v>356</v>
      </c>
      <c r="M337" s="3">
        <v>25696</v>
      </c>
      <c r="N337" s="3">
        <v>1838</v>
      </c>
      <c r="O337" s="3">
        <f t="shared" si="5"/>
        <v>13.980413492927095</v>
      </c>
    </row>
    <row r="338" spans="9:15">
      <c r="I338" s="55"/>
      <c r="J338" s="3" t="s">
        <v>502</v>
      </c>
      <c r="K338" s="3">
        <v>3</v>
      </c>
      <c r="L338" s="3" t="s">
        <v>356</v>
      </c>
      <c r="M338" s="3">
        <v>2276</v>
      </c>
      <c r="N338" s="3">
        <v>913</v>
      </c>
      <c r="O338" s="3">
        <f t="shared" si="5"/>
        <v>2.4928806133625412</v>
      </c>
    </row>
    <row r="339" spans="9:15">
      <c r="I339" s="55"/>
      <c r="J339" s="3" t="s">
        <v>503</v>
      </c>
      <c r="K339" s="3">
        <v>17</v>
      </c>
      <c r="L339" s="3" t="s">
        <v>356</v>
      </c>
      <c r="M339" s="3">
        <v>29900</v>
      </c>
      <c r="N339" s="3">
        <v>2118</v>
      </c>
      <c r="O339" s="3">
        <f t="shared" si="5"/>
        <v>14.117091595845137</v>
      </c>
    </row>
    <row r="340" spans="9:15">
      <c r="I340" s="55"/>
      <c r="J340" s="3" t="s">
        <v>504</v>
      </c>
      <c r="K340" s="3">
        <v>9</v>
      </c>
      <c r="L340" s="3" t="s">
        <v>356</v>
      </c>
      <c r="M340" s="3">
        <v>31887</v>
      </c>
      <c r="N340" s="3">
        <v>1679</v>
      </c>
      <c r="O340" s="3">
        <f t="shared" si="5"/>
        <v>18.991661703394879</v>
      </c>
    </row>
    <row r="341" spans="9:15">
      <c r="I341" s="55"/>
      <c r="J341" s="3" t="s">
        <v>505</v>
      </c>
      <c r="K341" s="3">
        <v>38</v>
      </c>
      <c r="L341" s="3" t="s">
        <v>356</v>
      </c>
      <c r="M341" s="3">
        <v>69987</v>
      </c>
      <c r="N341" s="3">
        <v>9543</v>
      </c>
      <c r="O341" s="3">
        <f t="shared" si="5"/>
        <v>7.3338572775856647</v>
      </c>
    </row>
    <row r="342" spans="9:15">
      <c r="I342" s="55"/>
      <c r="J342" s="3" t="s">
        <v>506</v>
      </c>
      <c r="K342" s="3">
        <v>12</v>
      </c>
      <c r="L342" s="3" t="s">
        <v>356</v>
      </c>
      <c r="M342" s="3">
        <v>36647</v>
      </c>
      <c r="N342" s="3">
        <v>3414</v>
      </c>
      <c r="O342" s="3">
        <f t="shared" si="5"/>
        <v>10.734329232571763</v>
      </c>
    </row>
    <row r="343" spans="9:15">
      <c r="I343" s="55"/>
      <c r="J343" s="3" t="s">
        <v>507</v>
      </c>
      <c r="K343" s="3">
        <v>7</v>
      </c>
      <c r="L343" s="3" t="s">
        <v>356</v>
      </c>
      <c r="M343" s="3">
        <v>6017</v>
      </c>
      <c r="N343" s="3">
        <v>1285</v>
      </c>
      <c r="O343" s="3">
        <f t="shared" si="5"/>
        <v>4.6824902723735411</v>
      </c>
    </row>
    <row r="344" spans="9:15">
      <c r="I344" s="55"/>
      <c r="J344" s="3" t="s">
        <v>508</v>
      </c>
      <c r="K344" s="3">
        <v>30</v>
      </c>
      <c r="L344" s="3" t="s">
        <v>356</v>
      </c>
      <c r="M344" s="3">
        <v>75942</v>
      </c>
      <c r="N344" s="3">
        <v>3488</v>
      </c>
      <c r="O344" s="3">
        <f t="shared" si="5"/>
        <v>21.772362385321102</v>
      </c>
    </row>
    <row r="345" spans="9:15">
      <c r="I345" s="55"/>
      <c r="J345" s="3" t="s">
        <v>509</v>
      </c>
      <c r="K345" s="3">
        <v>1</v>
      </c>
      <c r="L345" s="3" t="s">
        <v>356</v>
      </c>
      <c r="M345" s="3">
        <v>1571</v>
      </c>
      <c r="N345" s="3">
        <v>790</v>
      </c>
      <c r="O345" s="3">
        <f t="shared" si="5"/>
        <v>1.9886075949367088</v>
      </c>
    </row>
    <row r="346" spans="9:15">
      <c r="I346" s="55"/>
      <c r="J346" s="3" t="s">
        <v>510</v>
      </c>
      <c r="K346" s="3">
        <v>5</v>
      </c>
      <c r="L346" s="3" t="s">
        <v>356</v>
      </c>
      <c r="M346" s="3">
        <v>20143</v>
      </c>
      <c r="N346" s="3">
        <v>817</v>
      </c>
      <c r="O346" s="3">
        <f t="shared" si="5"/>
        <v>24.654834761321908</v>
      </c>
    </row>
    <row r="347" spans="9:15">
      <c r="I347" s="55"/>
      <c r="J347" s="3" t="s">
        <v>511</v>
      </c>
      <c r="K347" s="3">
        <v>17</v>
      </c>
      <c r="L347" s="3" t="s">
        <v>356</v>
      </c>
      <c r="M347" s="3">
        <v>55794</v>
      </c>
      <c r="N347" s="3">
        <v>2352</v>
      </c>
      <c r="O347" s="3">
        <f t="shared" si="5"/>
        <v>23.721938775510203</v>
      </c>
    </row>
    <row r="348" spans="9:15">
      <c r="I348" s="55"/>
      <c r="J348" s="3" t="s">
        <v>512</v>
      </c>
      <c r="K348" s="3">
        <v>17</v>
      </c>
      <c r="L348" s="3" t="s">
        <v>356</v>
      </c>
      <c r="M348" s="3">
        <v>48322</v>
      </c>
      <c r="N348" s="3">
        <v>2555</v>
      </c>
      <c r="O348" s="3">
        <f t="shared" si="5"/>
        <v>18.912720156555775</v>
      </c>
    </row>
    <row r="349" spans="9:15">
      <c r="I349" s="55"/>
      <c r="J349" s="3" t="s">
        <v>513</v>
      </c>
      <c r="K349" s="3">
        <v>61</v>
      </c>
      <c r="L349" s="3" t="s">
        <v>356</v>
      </c>
      <c r="M349" s="3">
        <v>221232</v>
      </c>
      <c r="N349" s="3">
        <v>9241</v>
      </c>
      <c r="O349" s="3">
        <f t="shared" si="5"/>
        <v>23.940266204956174</v>
      </c>
    </row>
    <row r="350" spans="9:15">
      <c r="I350" s="55"/>
      <c r="J350" s="3" t="s">
        <v>514</v>
      </c>
      <c r="K350" s="3">
        <v>13</v>
      </c>
      <c r="L350" s="3" t="s">
        <v>356</v>
      </c>
      <c r="M350" s="3">
        <v>59481</v>
      </c>
      <c r="N350" s="3">
        <v>4163</v>
      </c>
      <c r="O350" s="3">
        <f t="shared" si="5"/>
        <v>14.288013451837617</v>
      </c>
    </row>
    <row r="351" spans="9:15">
      <c r="I351" s="55"/>
      <c r="J351" s="3" t="s">
        <v>515</v>
      </c>
      <c r="K351" s="3">
        <v>9</v>
      </c>
      <c r="L351" s="3" t="s">
        <v>356</v>
      </c>
      <c r="M351" s="3">
        <v>41562</v>
      </c>
      <c r="N351" s="3">
        <v>3319</v>
      </c>
      <c r="O351" s="3">
        <f t="shared" si="5"/>
        <v>12.522446520036155</v>
      </c>
    </row>
    <row r="352" spans="9:15">
      <c r="I352" s="55"/>
      <c r="J352" s="3" t="s">
        <v>516</v>
      </c>
      <c r="K352" s="3">
        <v>6</v>
      </c>
      <c r="L352" s="3" t="s">
        <v>356</v>
      </c>
      <c r="M352" s="3">
        <v>38315</v>
      </c>
      <c r="N352" s="3">
        <v>1708</v>
      </c>
      <c r="O352" s="3">
        <f t="shared" si="5"/>
        <v>22.432669789227166</v>
      </c>
    </row>
    <row r="353" spans="9:15">
      <c r="I353" s="55"/>
      <c r="J353" s="3" t="s">
        <v>517</v>
      </c>
      <c r="K353" s="3">
        <v>12</v>
      </c>
      <c r="L353" s="3" t="s">
        <v>356</v>
      </c>
      <c r="M353" s="3">
        <v>24267</v>
      </c>
      <c r="N353" s="3">
        <v>1840</v>
      </c>
      <c r="O353" s="3">
        <f t="shared" si="5"/>
        <v>13.188586956521739</v>
      </c>
    </row>
    <row r="354" spans="9:15">
      <c r="I354" s="55"/>
      <c r="J354" s="3" t="s">
        <v>518</v>
      </c>
      <c r="K354" s="3">
        <v>139</v>
      </c>
      <c r="L354" s="3" t="s">
        <v>356</v>
      </c>
      <c r="M354" s="3">
        <v>415985</v>
      </c>
      <c r="N354" s="3">
        <v>17201</v>
      </c>
      <c r="O354" s="3">
        <f t="shared" si="5"/>
        <v>24.183768385558981</v>
      </c>
    </row>
    <row r="355" spans="9:15">
      <c r="I355" s="55"/>
      <c r="J355" s="3" t="s">
        <v>519</v>
      </c>
      <c r="K355" s="3">
        <v>7</v>
      </c>
      <c r="L355" s="3" t="s">
        <v>356</v>
      </c>
      <c r="M355" s="3">
        <v>26972</v>
      </c>
      <c r="N355" s="3">
        <v>1008</v>
      </c>
      <c r="O355" s="3">
        <f t="shared" si="5"/>
        <v>26.75793650793651</v>
      </c>
    </row>
    <row r="356" spans="9:15">
      <c r="I356" s="55"/>
      <c r="J356" s="3" t="s">
        <v>520</v>
      </c>
      <c r="K356" s="3">
        <v>14</v>
      </c>
      <c r="L356" s="3" t="s">
        <v>356</v>
      </c>
      <c r="M356" s="3">
        <v>30503</v>
      </c>
      <c r="N356" s="3">
        <v>4801</v>
      </c>
      <c r="O356" s="3">
        <f t="shared" si="5"/>
        <v>6.3534680274942721</v>
      </c>
    </row>
    <row r="357" spans="9:15">
      <c r="I357" s="55"/>
      <c r="J357" s="3" t="s">
        <v>521</v>
      </c>
      <c r="K357" s="3">
        <v>7</v>
      </c>
      <c r="L357" s="3" t="s">
        <v>356</v>
      </c>
      <c r="M357" s="3">
        <v>9446</v>
      </c>
      <c r="N357" s="3">
        <v>2347</v>
      </c>
      <c r="O357" s="3">
        <f t="shared" si="5"/>
        <v>4.0247123988069875</v>
      </c>
    </row>
    <row r="358" spans="9:15">
      <c r="I358" s="55"/>
      <c r="J358" s="3" t="s">
        <v>522</v>
      </c>
      <c r="K358" s="3">
        <v>26</v>
      </c>
      <c r="L358" s="3" t="s">
        <v>356</v>
      </c>
      <c r="M358" s="3">
        <v>92289</v>
      </c>
      <c r="N358" s="3">
        <v>4125</v>
      </c>
      <c r="O358" s="3">
        <f t="shared" si="5"/>
        <v>22.373090909090909</v>
      </c>
    </row>
    <row r="359" spans="9:15">
      <c r="I359" s="55"/>
      <c r="J359" s="3" t="s">
        <v>523</v>
      </c>
      <c r="K359" s="3">
        <v>25</v>
      </c>
      <c r="L359" s="3" t="s">
        <v>524</v>
      </c>
      <c r="M359" s="3">
        <v>85344</v>
      </c>
      <c r="N359" s="3">
        <v>3055</v>
      </c>
      <c r="O359" s="3">
        <f t="shared" si="5"/>
        <v>27.935842880523733</v>
      </c>
    </row>
    <row r="360" spans="9:15">
      <c r="I360" s="55"/>
      <c r="J360" s="3" t="s">
        <v>525</v>
      </c>
      <c r="K360" s="3">
        <v>15</v>
      </c>
      <c r="L360" s="3" t="s">
        <v>524</v>
      </c>
      <c r="M360" s="3">
        <v>58257</v>
      </c>
      <c r="N360" s="3">
        <v>1643</v>
      </c>
      <c r="O360" s="3">
        <f t="shared" si="5"/>
        <v>35.457699330493</v>
      </c>
    </row>
    <row r="361" spans="9:15">
      <c r="I361" s="55"/>
      <c r="J361" s="3" t="s">
        <v>526</v>
      </c>
      <c r="K361" s="3">
        <v>38</v>
      </c>
      <c r="L361" s="3" t="s">
        <v>524</v>
      </c>
      <c r="M361" s="3">
        <v>88089</v>
      </c>
      <c r="N361" s="3">
        <v>3840</v>
      </c>
      <c r="O361" s="3">
        <f t="shared" si="5"/>
        <v>22.939843750000001</v>
      </c>
    </row>
    <row r="362" spans="9:15">
      <c r="I362" s="55"/>
      <c r="J362" s="3" t="s">
        <v>527</v>
      </c>
      <c r="K362" s="3">
        <v>28</v>
      </c>
      <c r="L362" s="3" t="s">
        <v>524</v>
      </c>
      <c r="M362" s="3">
        <v>67509</v>
      </c>
      <c r="N362" s="3">
        <v>3702</v>
      </c>
      <c r="O362" s="3">
        <f t="shared" si="5"/>
        <v>18.23581847649919</v>
      </c>
    </row>
    <row r="363" spans="9:15">
      <c r="I363" s="55"/>
      <c r="J363" s="3" t="s">
        <v>528</v>
      </c>
      <c r="K363" s="3">
        <v>21</v>
      </c>
      <c r="L363" s="3" t="s">
        <v>524</v>
      </c>
      <c r="M363" s="3">
        <v>89054</v>
      </c>
      <c r="N363" s="3">
        <v>3717</v>
      </c>
      <c r="O363" s="3">
        <f t="shared" si="5"/>
        <v>23.958568738229754</v>
      </c>
    </row>
    <row r="364" spans="9:15">
      <c r="I364" s="55"/>
      <c r="J364" s="3" t="s">
        <v>529</v>
      </c>
      <c r="K364" s="3">
        <v>28</v>
      </c>
      <c r="L364" s="3" t="s">
        <v>524</v>
      </c>
      <c r="M364" s="3">
        <v>68927</v>
      </c>
      <c r="N364" s="3">
        <v>3280</v>
      </c>
      <c r="O364" s="3">
        <f t="shared" si="5"/>
        <v>21.014329268292684</v>
      </c>
    </row>
    <row r="365" spans="9:15">
      <c r="I365" s="55"/>
      <c r="J365" s="3" t="s">
        <v>530</v>
      </c>
      <c r="K365" s="3">
        <v>12</v>
      </c>
      <c r="L365" s="3" t="s">
        <v>524</v>
      </c>
      <c r="M365" s="3">
        <v>63368</v>
      </c>
      <c r="N365" s="3">
        <v>2536</v>
      </c>
      <c r="O365" s="3">
        <f t="shared" si="5"/>
        <v>24.987381703470032</v>
      </c>
    </row>
    <row r="366" spans="9:15">
      <c r="I366" s="55"/>
      <c r="J366" s="3" t="s">
        <v>531</v>
      </c>
      <c r="K366" s="3">
        <v>7</v>
      </c>
      <c r="L366" s="3" t="s">
        <v>524</v>
      </c>
      <c r="M366" s="3">
        <v>25150</v>
      </c>
      <c r="N366" s="3">
        <v>1192</v>
      </c>
      <c r="O366" s="3">
        <f t="shared" si="5"/>
        <v>21.098993288590606</v>
      </c>
    </row>
    <row r="367" spans="9:15">
      <c r="I367" s="55"/>
      <c r="J367" s="3" t="s">
        <v>532</v>
      </c>
      <c r="K367" s="3">
        <v>19</v>
      </c>
      <c r="L367" s="3" t="s">
        <v>524</v>
      </c>
      <c r="M367" s="3">
        <v>70797</v>
      </c>
      <c r="N367" s="3">
        <v>2101</v>
      </c>
      <c r="O367" s="3">
        <f t="shared" si="5"/>
        <v>33.696811042360778</v>
      </c>
    </row>
    <row r="368" spans="9:15">
      <c r="I368" s="55"/>
      <c r="J368" s="3" t="s">
        <v>533</v>
      </c>
      <c r="K368" s="3">
        <v>23</v>
      </c>
      <c r="L368" s="3" t="s">
        <v>524</v>
      </c>
      <c r="M368" s="3">
        <v>81885</v>
      </c>
      <c r="N368" s="3">
        <v>1728</v>
      </c>
      <c r="O368" s="3">
        <f t="shared" si="5"/>
        <v>47.387152777777779</v>
      </c>
    </row>
    <row r="369" spans="9:15">
      <c r="I369" s="55"/>
      <c r="J369" s="3" t="s">
        <v>534</v>
      </c>
      <c r="K369" s="3">
        <v>12</v>
      </c>
      <c r="L369" s="3" t="s">
        <v>524</v>
      </c>
      <c r="M369" s="3">
        <v>42550</v>
      </c>
      <c r="N369" s="3">
        <v>4054</v>
      </c>
      <c r="O369" s="3">
        <f t="shared" si="5"/>
        <v>10.49580661075481</v>
      </c>
    </row>
    <row r="370" spans="9:15">
      <c r="I370" s="55"/>
      <c r="J370" s="3" t="s">
        <v>535</v>
      </c>
      <c r="K370" s="3">
        <v>19</v>
      </c>
      <c r="L370" s="3" t="s">
        <v>524</v>
      </c>
      <c r="M370" s="3">
        <v>32803</v>
      </c>
      <c r="N370" s="3">
        <v>2782</v>
      </c>
      <c r="O370" s="3">
        <f t="shared" si="5"/>
        <v>11.791157440690151</v>
      </c>
    </row>
    <row r="371" spans="9:15">
      <c r="I371" s="55"/>
      <c r="J371" s="3" t="s">
        <v>536</v>
      </c>
      <c r="K371" s="3">
        <v>18</v>
      </c>
      <c r="L371" s="3" t="s">
        <v>524</v>
      </c>
      <c r="M371" s="3">
        <v>64694</v>
      </c>
      <c r="N371" s="3">
        <v>2636</v>
      </c>
      <c r="O371" s="3">
        <f t="shared" si="5"/>
        <v>24.542488619119879</v>
      </c>
    </row>
    <row r="372" spans="9:15">
      <c r="I372" s="55"/>
      <c r="J372" s="3" t="s">
        <v>537</v>
      </c>
      <c r="K372" s="3">
        <v>19</v>
      </c>
      <c r="L372" s="3" t="s">
        <v>524</v>
      </c>
      <c r="M372" s="3">
        <v>119730</v>
      </c>
      <c r="N372" s="3">
        <v>2396</v>
      </c>
      <c r="O372" s="3">
        <f t="shared" si="5"/>
        <v>49.970784641068448</v>
      </c>
    </row>
    <row r="373" spans="9:15">
      <c r="I373" s="55"/>
      <c r="J373" s="3" t="s">
        <v>538</v>
      </c>
      <c r="K373" s="3">
        <v>32</v>
      </c>
      <c r="L373" s="3" t="s">
        <v>524</v>
      </c>
      <c r="M373" s="3">
        <v>85650</v>
      </c>
      <c r="N373" s="3">
        <v>3604</v>
      </c>
      <c r="O373" s="3">
        <f t="shared" si="5"/>
        <v>23.765260821309656</v>
      </c>
    </row>
    <row r="374" spans="9:15">
      <c r="I374" s="55"/>
      <c r="J374" s="3" t="s">
        <v>539</v>
      </c>
      <c r="K374" s="3">
        <v>7</v>
      </c>
      <c r="L374" s="3" t="s">
        <v>524</v>
      </c>
      <c r="M374" s="3">
        <v>42630</v>
      </c>
      <c r="N374" s="3">
        <v>836</v>
      </c>
      <c r="O374" s="3">
        <f t="shared" si="5"/>
        <v>50.992822966507177</v>
      </c>
    </row>
    <row r="375" spans="9:15">
      <c r="I375" s="55"/>
      <c r="J375" s="3" t="s">
        <v>540</v>
      </c>
      <c r="K375" s="3">
        <v>6</v>
      </c>
      <c r="L375" s="3" t="s">
        <v>524</v>
      </c>
      <c r="M375" s="3">
        <v>8275</v>
      </c>
      <c r="N375" s="3">
        <v>851</v>
      </c>
      <c r="O375" s="3">
        <f t="shared" si="5"/>
        <v>9.7238542890716797</v>
      </c>
    </row>
    <row r="376" spans="9:15">
      <c r="I376" s="55"/>
      <c r="J376" s="3" t="s">
        <v>541</v>
      </c>
      <c r="K376" s="3">
        <v>15</v>
      </c>
      <c r="L376" s="3" t="s">
        <v>524</v>
      </c>
      <c r="M376" s="3">
        <v>57416</v>
      </c>
      <c r="N376" s="3">
        <v>2508</v>
      </c>
      <c r="O376" s="3">
        <f t="shared" si="5"/>
        <v>22.893141945773525</v>
      </c>
    </row>
    <row r="377" spans="9:15">
      <c r="I377" s="55"/>
      <c r="J377" s="3" t="s">
        <v>542</v>
      </c>
      <c r="K377" s="3">
        <v>13</v>
      </c>
      <c r="L377" s="3" t="s">
        <v>524</v>
      </c>
      <c r="M377" s="3">
        <v>25290</v>
      </c>
      <c r="N377" s="3">
        <v>1815</v>
      </c>
      <c r="O377" s="3">
        <f t="shared" si="5"/>
        <v>13.933884297520661</v>
      </c>
    </row>
    <row r="378" spans="9:15">
      <c r="I378" s="55"/>
      <c r="J378" s="3" t="s">
        <v>543</v>
      </c>
      <c r="K378" s="3">
        <v>32</v>
      </c>
      <c r="L378" s="3" t="s">
        <v>524</v>
      </c>
      <c r="M378" s="3">
        <v>146903</v>
      </c>
      <c r="N378" s="3">
        <v>3196</v>
      </c>
      <c r="O378" s="3">
        <f t="shared" si="5"/>
        <v>45.964643304130163</v>
      </c>
    </row>
    <row r="379" spans="9:15">
      <c r="I379" s="55"/>
      <c r="J379" s="3" t="s">
        <v>544</v>
      </c>
      <c r="K379" s="3">
        <v>20</v>
      </c>
      <c r="L379" s="3" t="s">
        <v>524</v>
      </c>
      <c r="M379" s="3">
        <v>72346</v>
      </c>
      <c r="N379" s="3">
        <v>2019</v>
      </c>
      <c r="O379" s="3">
        <f t="shared" si="5"/>
        <v>35.832590391282814</v>
      </c>
    </row>
    <row r="380" spans="9:15">
      <c r="I380" s="55"/>
      <c r="J380" s="3" t="s">
        <v>545</v>
      </c>
      <c r="K380" s="3">
        <v>3</v>
      </c>
      <c r="L380" s="3" t="s">
        <v>524</v>
      </c>
      <c r="M380" s="3">
        <v>4893</v>
      </c>
      <c r="N380" s="3">
        <v>1361</v>
      </c>
      <c r="O380" s="3">
        <f t="shared" si="5"/>
        <v>3.5951506245407789</v>
      </c>
    </row>
    <row r="381" spans="9:15">
      <c r="I381" s="55"/>
      <c r="J381" s="3" t="s">
        <v>546</v>
      </c>
      <c r="K381" s="3">
        <v>2</v>
      </c>
      <c r="L381" s="3" t="s">
        <v>524</v>
      </c>
      <c r="M381" s="3">
        <v>10635</v>
      </c>
      <c r="N381" s="3">
        <v>1309</v>
      </c>
      <c r="O381" s="3">
        <f t="shared" si="5"/>
        <v>8.1245225362872429</v>
      </c>
    </row>
    <row r="382" spans="9:15">
      <c r="I382" s="55"/>
      <c r="J382" s="3" t="s">
        <v>547</v>
      </c>
      <c r="K382" s="3">
        <v>37</v>
      </c>
      <c r="L382" s="3" t="s">
        <v>524</v>
      </c>
      <c r="M382" s="3">
        <v>129698</v>
      </c>
      <c r="N382" s="3">
        <v>4814</v>
      </c>
      <c r="O382" s="3">
        <f t="shared" si="5"/>
        <v>26.941836310760284</v>
      </c>
    </row>
    <row r="383" spans="9:15">
      <c r="I383" s="55"/>
      <c r="J383" s="3" t="s">
        <v>548</v>
      </c>
      <c r="K383" s="3">
        <v>12</v>
      </c>
      <c r="L383" s="3" t="s">
        <v>524</v>
      </c>
      <c r="M383" s="3">
        <v>49468</v>
      </c>
      <c r="N383" s="3">
        <v>1450</v>
      </c>
      <c r="O383" s="3">
        <f t="shared" si="5"/>
        <v>34.115862068965519</v>
      </c>
    </row>
    <row r="384" spans="9:15">
      <c r="I384" s="55"/>
      <c r="J384" s="3" t="s">
        <v>549</v>
      </c>
      <c r="K384" s="3">
        <v>16</v>
      </c>
      <c r="L384" s="3" t="s">
        <v>524</v>
      </c>
      <c r="M384" s="3">
        <v>41998</v>
      </c>
      <c r="N384" s="3">
        <v>1866</v>
      </c>
      <c r="O384" s="3">
        <f t="shared" si="5"/>
        <v>22.506966773847804</v>
      </c>
    </row>
    <row r="385" spans="9:15">
      <c r="I385" s="55"/>
      <c r="J385" s="3" t="s">
        <v>550</v>
      </c>
      <c r="K385" s="3">
        <v>6</v>
      </c>
      <c r="L385" s="3" t="s">
        <v>524</v>
      </c>
      <c r="M385" s="3">
        <v>13814</v>
      </c>
      <c r="N385" s="3">
        <v>631</v>
      </c>
      <c r="O385" s="3">
        <f t="shared" si="5"/>
        <v>21.892234548335974</v>
      </c>
    </row>
    <row r="386" spans="9:15">
      <c r="I386" s="55"/>
      <c r="J386" s="3" t="s">
        <v>551</v>
      </c>
      <c r="K386" s="3">
        <v>17</v>
      </c>
      <c r="L386" s="3" t="s">
        <v>524</v>
      </c>
      <c r="M386" s="3">
        <v>49358</v>
      </c>
      <c r="N386" s="3">
        <v>2755</v>
      </c>
      <c r="O386" s="3">
        <f t="shared" si="5"/>
        <v>17.91578947368421</v>
      </c>
    </row>
    <row r="387" spans="9:15">
      <c r="I387" s="55"/>
      <c r="J387" s="3" t="s">
        <v>552</v>
      </c>
      <c r="K387" s="3">
        <v>18</v>
      </c>
      <c r="L387" s="3" t="s">
        <v>524</v>
      </c>
      <c r="M387" s="3">
        <v>64111</v>
      </c>
      <c r="N387" s="3">
        <v>1814</v>
      </c>
      <c r="O387" s="3">
        <f t="shared" ref="O387:O450" si="6">M387/N387</f>
        <v>35.342337375964718</v>
      </c>
    </row>
    <row r="388" spans="9:15">
      <c r="I388" s="55"/>
      <c r="J388" s="3" t="s">
        <v>553</v>
      </c>
      <c r="K388" s="3">
        <v>32</v>
      </c>
      <c r="L388" s="3" t="s">
        <v>524</v>
      </c>
      <c r="M388" s="3">
        <v>104785</v>
      </c>
      <c r="N388" s="3">
        <v>4299</v>
      </c>
      <c r="O388" s="3">
        <f t="shared" si="6"/>
        <v>24.374273086764365</v>
      </c>
    </row>
    <row r="389" spans="9:15">
      <c r="I389" s="55"/>
      <c r="J389" s="3" t="s">
        <v>554</v>
      </c>
      <c r="K389" s="3">
        <v>6</v>
      </c>
      <c r="L389" s="3" t="s">
        <v>524</v>
      </c>
      <c r="M389" s="3">
        <v>25855</v>
      </c>
      <c r="N389" s="3">
        <v>932</v>
      </c>
      <c r="O389" s="3">
        <f t="shared" si="6"/>
        <v>27.741416309012877</v>
      </c>
    </row>
    <row r="390" spans="9:15">
      <c r="I390" s="55"/>
      <c r="J390" s="3" t="s">
        <v>555</v>
      </c>
      <c r="K390" s="3">
        <v>8</v>
      </c>
      <c r="L390" s="3" t="s">
        <v>524</v>
      </c>
      <c r="M390" s="3">
        <v>26579</v>
      </c>
      <c r="N390" s="3">
        <v>898</v>
      </c>
      <c r="O390" s="3">
        <f t="shared" si="6"/>
        <v>29.597995545657014</v>
      </c>
    </row>
    <row r="391" spans="9:15">
      <c r="I391" s="55"/>
      <c r="J391" s="3" t="s">
        <v>556</v>
      </c>
      <c r="K391" s="3">
        <v>18</v>
      </c>
      <c r="L391" s="3" t="s">
        <v>524</v>
      </c>
      <c r="M391" s="3">
        <v>52032</v>
      </c>
      <c r="N391" s="3">
        <v>2893</v>
      </c>
      <c r="O391" s="3">
        <f t="shared" si="6"/>
        <v>17.985482198409954</v>
      </c>
    </row>
    <row r="392" spans="9:15">
      <c r="I392" s="55"/>
      <c r="J392" s="3" t="s">
        <v>557</v>
      </c>
      <c r="K392" s="3">
        <v>20</v>
      </c>
      <c r="L392" s="3" t="s">
        <v>524</v>
      </c>
      <c r="M392" s="3">
        <v>34724</v>
      </c>
      <c r="N392" s="3">
        <v>2133</v>
      </c>
      <c r="O392" s="3">
        <f t="shared" si="6"/>
        <v>16.279418659165493</v>
      </c>
    </row>
    <row r="393" spans="9:15">
      <c r="I393" s="55"/>
      <c r="J393" s="3" t="s">
        <v>558</v>
      </c>
      <c r="K393" s="3">
        <v>7</v>
      </c>
      <c r="L393" s="3" t="s">
        <v>524</v>
      </c>
      <c r="M393" s="3">
        <v>20589</v>
      </c>
      <c r="N393" s="3">
        <v>776</v>
      </c>
      <c r="O393" s="3">
        <f t="shared" si="6"/>
        <v>26.532216494845361</v>
      </c>
    </row>
    <row r="394" spans="9:15">
      <c r="I394" s="55"/>
      <c r="J394" s="3" t="s">
        <v>559</v>
      </c>
      <c r="K394" s="3">
        <v>32</v>
      </c>
      <c r="L394" s="3" t="s">
        <v>524</v>
      </c>
      <c r="M394" s="3">
        <v>75520</v>
      </c>
      <c r="N394" s="3">
        <v>3533</v>
      </c>
      <c r="O394" s="3">
        <f t="shared" si="6"/>
        <v>21.375601471836966</v>
      </c>
    </row>
    <row r="395" spans="9:15">
      <c r="I395" s="55"/>
      <c r="J395" s="3" t="s">
        <v>560</v>
      </c>
      <c r="K395" s="3">
        <v>6</v>
      </c>
      <c r="L395" s="3" t="s">
        <v>524</v>
      </c>
      <c r="M395" s="3">
        <v>28443</v>
      </c>
      <c r="N395" s="3">
        <v>1659</v>
      </c>
      <c r="O395" s="3">
        <f t="shared" si="6"/>
        <v>17.144665461121157</v>
      </c>
    </row>
    <row r="396" spans="9:15">
      <c r="I396" s="55"/>
      <c r="J396" s="3" t="s">
        <v>561</v>
      </c>
      <c r="K396" s="3">
        <v>8</v>
      </c>
      <c r="L396" s="3" t="s">
        <v>524</v>
      </c>
      <c r="M396" s="3">
        <v>17702</v>
      </c>
      <c r="N396" s="3">
        <v>1551</v>
      </c>
      <c r="O396" s="3">
        <f t="shared" si="6"/>
        <v>11.413281753707286</v>
      </c>
    </row>
    <row r="397" spans="9:15">
      <c r="I397" s="55"/>
      <c r="J397" s="3" t="s">
        <v>562</v>
      </c>
      <c r="K397" s="3">
        <v>15</v>
      </c>
      <c r="L397" s="3" t="s">
        <v>524</v>
      </c>
      <c r="M397" s="3">
        <v>60237</v>
      </c>
      <c r="N397" s="3">
        <v>1290</v>
      </c>
      <c r="O397" s="3">
        <f t="shared" si="6"/>
        <v>46.695348837209302</v>
      </c>
    </row>
    <row r="398" spans="9:15">
      <c r="I398" s="55"/>
      <c r="J398" s="3" t="s">
        <v>563</v>
      </c>
      <c r="K398" s="3">
        <v>9</v>
      </c>
      <c r="L398" s="3" t="s">
        <v>524</v>
      </c>
      <c r="M398" s="3">
        <v>16378</v>
      </c>
      <c r="N398" s="3">
        <v>1305</v>
      </c>
      <c r="O398" s="3">
        <f t="shared" si="6"/>
        <v>12.550191570881227</v>
      </c>
    </row>
    <row r="399" spans="9:15">
      <c r="I399" s="55"/>
      <c r="J399" s="3" t="s">
        <v>564</v>
      </c>
      <c r="K399" s="3">
        <v>28</v>
      </c>
      <c r="L399" s="3" t="s">
        <v>524</v>
      </c>
      <c r="M399" s="3">
        <v>55718</v>
      </c>
      <c r="N399" s="3">
        <v>3580</v>
      </c>
      <c r="O399" s="3">
        <f t="shared" si="6"/>
        <v>15.563687150837989</v>
      </c>
    </row>
    <row r="400" spans="9:15">
      <c r="I400" s="55"/>
      <c r="J400" s="3" t="s">
        <v>565</v>
      </c>
      <c r="K400" s="3">
        <v>8</v>
      </c>
      <c r="L400" s="3" t="s">
        <v>524</v>
      </c>
      <c r="M400" s="3">
        <v>27431</v>
      </c>
      <c r="N400" s="3">
        <v>984</v>
      </c>
      <c r="O400" s="3">
        <f t="shared" si="6"/>
        <v>27.877032520325205</v>
      </c>
    </row>
    <row r="401" spans="9:15">
      <c r="I401" s="55"/>
      <c r="J401" s="3" t="s">
        <v>566</v>
      </c>
      <c r="K401" s="3">
        <v>17</v>
      </c>
      <c r="L401" s="3" t="s">
        <v>524</v>
      </c>
      <c r="M401" s="3">
        <v>53550</v>
      </c>
      <c r="N401" s="3">
        <v>2098</v>
      </c>
      <c r="O401" s="3">
        <f t="shared" si="6"/>
        <v>25.524308865586274</v>
      </c>
    </row>
    <row r="402" spans="9:15">
      <c r="I402" s="55"/>
      <c r="J402" s="3" t="s">
        <v>567</v>
      </c>
      <c r="K402" s="3">
        <v>9</v>
      </c>
      <c r="L402" s="3" t="s">
        <v>524</v>
      </c>
      <c r="M402" s="3">
        <v>19744</v>
      </c>
      <c r="N402" s="3">
        <v>1304</v>
      </c>
      <c r="O402" s="3">
        <f t="shared" si="6"/>
        <v>15.141104294478527</v>
      </c>
    </row>
    <row r="403" spans="9:15">
      <c r="I403" s="55"/>
      <c r="J403" s="3" t="s">
        <v>568</v>
      </c>
      <c r="K403" s="3">
        <v>18</v>
      </c>
      <c r="L403" s="3" t="s">
        <v>524</v>
      </c>
      <c r="M403" s="3">
        <v>70024</v>
      </c>
      <c r="N403" s="3">
        <v>2523</v>
      </c>
      <c r="O403" s="3">
        <f t="shared" si="6"/>
        <v>27.754260800634167</v>
      </c>
    </row>
    <row r="404" spans="9:15">
      <c r="I404" s="55"/>
      <c r="J404" s="3" t="s">
        <v>569</v>
      </c>
      <c r="K404" s="3">
        <v>16</v>
      </c>
      <c r="L404" s="3" t="s">
        <v>524</v>
      </c>
      <c r="M404" s="3">
        <v>56721</v>
      </c>
      <c r="N404" s="3">
        <v>3566</v>
      </c>
      <c r="O404" s="3">
        <f t="shared" si="6"/>
        <v>15.906057206954571</v>
      </c>
    </row>
    <row r="405" spans="9:15">
      <c r="I405" s="55"/>
      <c r="J405" s="3" t="s">
        <v>570</v>
      </c>
      <c r="K405" s="3">
        <v>12</v>
      </c>
      <c r="L405" s="3" t="s">
        <v>524</v>
      </c>
      <c r="M405" s="3">
        <v>45229</v>
      </c>
      <c r="N405" s="3">
        <v>1867</v>
      </c>
      <c r="O405" s="3">
        <f t="shared" si="6"/>
        <v>24.225495447241563</v>
      </c>
    </row>
    <row r="406" spans="9:15">
      <c r="I406" s="55"/>
      <c r="J406" s="3" t="s">
        <v>571</v>
      </c>
      <c r="K406" s="3">
        <v>9</v>
      </c>
      <c r="L406" s="3" t="s">
        <v>524</v>
      </c>
      <c r="M406" s="3">
        <v>40893</v>
      </c>
      <c r="N406" s="3">
        <v>2019</v>
      </c>
      <c r="O406" s="3">
        <f t="shared" si="6"/>
        <v>20.254086181277859</v>
      </c>
    </row>
    <row r="407" spans="9:15">
      <c r="I407" s="55"/>
      <c r="J407" s="3" t="s">
        <v>572</v>
      </c>
      <c r="K407" s="3">
        <v>15</v>
      </c>
      <c r="L407" s="3" t="s">
        <v>524</v>
      </c>
      <c r="M407" s="3">
        <v>45984</v>
      </c>
      <c r="N407" s="3">
        <v>1308</v>
      </c>
      <c r="O407" s="3">
        <f t="shared" si="6"/>
        <v>35.155963302752291</v>
      </c>
    </row>
    <row r="408" spans="9:15">
      <c r="I408" s="55"/>
      <c r="J408" s="3" t="s">
        <v>573</v>
      </c>
      <c r="K408" s="3">
        <v>10</v>
      </c>
      <c r="L408" s="3" t="s">
        <v>524</v>
      </c>
      <c r="M408" s="3">
        <v>28453</v>
      </c>
      <c r="N408" s="3">
        <v>1047</v>
      </c>
      <c r="O408" s="3">
        <f t="shared" si="6"/>
        <v>27.175740210124165</v>
      </c>
    </row>
    <row r="409" spans="9:15">
      <c r="I409" s="55"/>
      <c r="J409" s="3" t="s">
        <v>574</v>
      </c>
      <c r="K409" s="3">
        <v>10</v>
      </c>
      <c r="L409" s="3" t="s">
        <v>524</v>
      </c>
      <c r="M409" s="3">
        <v>32401</v>
      </c>
      <c r="N409" s="3">
        <v>1824</v>
      </c>
      <c r="O409" s="3">
        <f t="shared" si="6"/>
        <v>17.763706140350877</v>
      </c>
    </row>
    <row r="410" spans="9:15">
      <c r="I410" s="55"/>
      <c r="J410" s="3" t="s">
        <v>575</v>
      </c>
      <c r="K410" s="3">
        <v>16</v>
      </c>
      <c r="L410" s="3" t="s">
        <v>524</v>
      </c>
      <c r="M410" s="3">
        <v>42657</v>
      </c>
      <c r="N410" s="3">
        <v>1490</v>
      </c>
      <c r="O410" s="3">
        <f t="shared" si="6"/>
        <v>28.628859060402686</v>
      </c>
    </row>
    <row r="411" spans="9:15">
      <c r="I411" s="55"/>
      <c r="J411" s="3" t="s">
        <v>576</v>
      </c>
      <c r="K411" s="3">
        <v>50</v>
      </c>
      <c r="L411" s="3" t="s">
        <v>524</v>
      </c>
      <c r="M411" s="3">
        <v>209853</v>
      </c>
      <c r="N411" s="3">
        <v>6821</v>
      </c>
      <c r="O411" s="3">
        <f t="shared" si="6"/>
        <v>30.765723500952941</v>
      </c>
    </row>
    <row r="412" spans="9:15">
      <c r="I412" s="55"/>
      <c r="J412" s="3" t="s">
        <v>577</v>
      </c>
      <c r="K412" s="3">
        <v>12</v>
      </c>
      <c r="L412" s="3" t="s">
        <v>524</v>
      </c>
      <c r="M412" s="3">
        <v>45087</v>
      </c>
      <c r="N412" s="3">
        <v>1385</v>
      </c>
      <c r="O412" s="3">
        <f t="shared" si="6"/>
        <v>32.553790613718412</v>
      </c>
    </row>
    <row r="413" spans="9:15">
      <c r="I413" s="55"/>
      <c r="J413" s="3" t="s">
        <v>578</v>
      </c>
      <c r="K413" s="3">
        <v>25</v>
      </c>
      <c r="L413" s="3" t="s">
        <v>524</v>
      </c>
      <c r="M413" s="3">
        <v>68396</v>
      </c>
      <c r="N413" s="3">
        <v>4004</v>
      </c>
      <c r="O413" s="3">
        <f t="shared" si="6"/>
        <v>17.081918081918083</v>
      </c>
    </row>
    <row r="414" spans="9:15">
      <c r="I414" s="55"/>
      <c r="J414" s="3" t="s">
        <v>579</v>
      </c>
      <c r="K414" s="3">
        <v>34</v>
      </c>
      <c r="L414" s="3" t="s">
        <v>524</v>
      </c>
      <c r="M414" s="3">
        <v>117131</v>
      </c>
      <c r="N414" s="3">
        <v>3866</v>
      </c>
      <c r="O414" s="3">
        <f t="shared" si="6"/>
        <v>30.297723745473359</v>
      </c>
    </row>
    <row r="415" spans="9:15">
      <c r="I415" s="55"/>
      <c r="J415" s="3" t="s">
        <v>580</v>
      </c>
      <c r="K415" s="3">
        <v>12</v>
      </c>
      <c r="L415" s="3" t="s">
        <v>524</v>
      </c>
      <c r="M415" s="3">
        <v>66478</v>
      </c>
      <c r="N415" s="3">
        <v>1535</v>
      </c>
      <c r="O415" s="3">
        <f t="shared" si="6"/>
        <v>43.308143322475573</v>
      </c>
    </row>
    <row r="416" spans="9:15">
      <c r="I416" s="55"/>
      <c r="J416" s="3" t="s">
        <v>581</v>
      </c>
      <c r="K416" s="3">
        <v>7</v>
      </c>
      <c r="L416" s="3" t="s">
        <v>524</v>
      </c>
      <c r="M416" s="3">
        <v>7438</v>
      </c>
      <c r="N416" s="3">
        <v>871</v>
      </c>
      <c r="O416" s="3">
        <f t="shared" si="6"/>
        <v>8.5396096440872569</v>
      </c>
    </row>
    <row r="417" spans="9:15">
      <c r="I417" s="55"/>
      <c r="J417" s="3" t="s">
        <v>582</v>
      </c>
      <c r="K417" s="3">
        <v>16</v>
      </c>
      <c r="L417" s="3" t="s">
        <v>524</v>
      </c>
      <c r="M417" s="3">
        <v>33557</v>
      </c>
      <c r="N417" s="3">
        <v>1324</v>
      </c>
      <c r="O417" s="3">
        <f t="shared" si="6"/>
        <v>25.345166163141993</v>
      </c>
    </row>
    <row r="418" spans="9:15">
      <c r="I418" s="55"/>
      <c r="J418" s="3" t="s">
        <v>583</v>
      </c>
      <c r="K418" s="3">
        <v>19</v>
      </c>
      <c r="L418" s="3" t="s">
        <v>524</v>
      </c>
      <c r="M418" s="3">
        <v>29913</v>
      </c>
      <c r="N418" s="3">
        <v>2145</v>
      </c>
      <c r="O418" s="3">
        <f t="shared" si="6"/>
        <v>13.945454545454545</v>
      </c>
    </row>
    <row r="419" spans="9:15">
      <c r="I419" s="55"/>
      <c r="J419" s="3" t="s">
        <v>584</v>
      </c>
      <c r="K419" s="3">
        <v>19</v>
      </c>
      <c r="L419" s="3" t="s">
        <v>524</v>
      </c>
      <c r="M419" s="3">
        <v>58583</v>
      </c>
      <c r="N419" s="3">
        <v>2306</v>
      </c>
      <c r="O419" s="3">
        <f t="shared" si="6"/>
        <v>25.404596704249784</v>
      </c>
    </row>
    <row r="420" spans="9:15">
      <c r="I420" s="55"/>
      <c r="J420" s="3" t="s">
        <v>585</v>
      </c>
      <c r="K420" s="3">
        <v>21</v>
      </c>
      <c r="L420" s="3" t="s">
        <v>524</v>
      </c>
      <c r="M420" s="3">
        <v>74492</v>
      </c>
      <c r="N420" s="3">
        <v>2456</v>
      </c>
      <c r="O420" s="3">
        <f t="shared" si="6"/>
        <v>30.330618892508145</v>
      </c>
    </row>
    <row r="421" spans="9:15">
      <c r="I421" s="55"/>
      <c r="J421" s="3" t="s">
        <v>586</v>
      </c>
      <c r="K421" s="3">
        <v>19</v>
      </c>
      <c r="L421" s="3" t="s">
        <v>524</v>
      </c>
      <c r="M421" s="3">
        <v>43927</v>
      </c>
      <c r="N421" s="3">
        <v>2328</v>
      </c>
      <c r="O421" s="3">
        <f t="shared" si="6"/>
        <v>18.868986254295532</v>
      </c>
    </row>
    <row r="422" spans="9:15">
      <c r="I422" s="55"/>
      <c r="J422" s="3" t="s">
        <v>587</v>
      </c>
      <c r="K422" s="3">
        <v>13</v>
      </c>
      <c r="L422" s="3" t="s">
        <v>524</v>
      </c>
      <c r="M422" s="3">
        <v>22576</v>
      </c>
      <c r="N422" s="3">
        <v>1377</v>
      </c>
      <c r="O422" s="3">
        <f t="shared" si="6"/>
        <v>16.395061728395063</v>
      </c>
    </row>
    <row r="423" spans="9:15">
      <c r="I423" s="55"/>
      <c r="J423" s="3" t="s">
        <v>588</v>
      </c>
      <c r="K423" s="3">
        <v>9</v>
      </c>
      <c r="L423" s="3" t="s">
        <v>524</v>
      </c>
      <c r="M423" s="3">
        <v>33355</v>
      </c>
      <c r="N423" s="3">
        <v>2121</v>
      </c>
      <c r="O423" s="3">
        <f t="shared" si="6"/>
        <v>15.726072607260726</v>
      </c>
    </row>
    <row r="424" spans="9:15">
      <c r="I424" s="55"/>
      <c r="J424" s="3" t="s">
        <v>589</v>
      </c>
      <c r="K424" s="3">
        <v>41</v>
      </c>
      <c r="L424" s="3" t="s">
        <v>524</v>
      </c>
      <c r="M424" s="3">
        <v>101463</v>
      </c>
      <c r="N424" s="3">
        <v>4486</v>
      </c>
      <c r="O424" s="3">
        <f t="shared" si="6"/>
        <v>22.617699509585378</v>
      </c>
    </row>
    <row r="425" spans="9:15">
      <c r="I425" s="55"/>
      <c r="J425" s="3" t="s">
        <v>590</v>
      </c>
      <c r="K425" s="3">
        <v>14</v>
      </c>
      <c r="L425" s="3" t="s">
        <v>524</v>
      </c>
      <c r="M425" s="3">
        <v>59118</v>
      </c>
      <c r="N425" s="3">
        <v>1096</v>
      </c>
      <c r="O425" s="3">
        <f t="shared" si="6"/>
        <v>53.939781021897808</v>
      </c>
    </row>
    <row r="426" spans="9:15">
      <c r="I426" s="55"/>
      <c r="J426" s="3" t="s">
        <v>591</v>
      </c>
      <c r="K426" s="3">
        <v>29</v>
      </c>
      <c r="L426" s="3" t="s">
        <v>524</v>
      </c>
      <c r="M426" s="3">
        <v>63228</v>
      </c>
      <c r="N426" s="3">
        <v>1913</v>
      </c>
      <c r="O426" s="3">
        <f t="shared" si="6"/>
        <v>33.051751176163094</v>
      </c>
    </row>
    <row r="427" spans="9:15">
      <c r="I427" s="55"/>
      <c r="J427" s="3" t="s">
        <v>592</v>
      </c>
      <c r="K427" s="3">
        <v>13</v>
      </c>
      <c r="L427" s="3" t="s">
        <v>524</v>
      </c>
      <c r="M427" s="3">
        <v>45002</v>
      </c>
      <c r="N427" s="3">
        <v>1861</v>
      </c>
      <c r="O427" s="3">
        <f t="shared" si="6"/>
        <v>24.181622783449757</v>
      </c>
    </row>
    <row r="428" spans="9:15">
      <c r="I428" s="55"/>
      <c r="J428" s="3" t="s">
        <v>593</v>
      </c>
      <c r="K428" s="3">
        <v>37</v>
      </c>
      <c r="L428" s="3" t="s">
        <v>524</v>
      </c>
      <c r="M428" s="3">
        <v>118073</v>
      </c>
      <c r="N428" s="3">
        <v>3060</v>
      </c>
      <c r="O428" s="3">
        <f t="shared" si="6"/>
        <v>38.585947712418303</v>
      </c>
    </row>
    <row r="429" spans="9:15">
      <c r="I429" s="55"/>
      <c r="J429" s="3" t="s">
        <v>594</v>
      </c>
      <c r="K429" s="3">
        <v>15</v>
      </c>
      <c r="L429" s="3" t="s">
        <v>524</v>
      </c>
      <c r="M429" s="3">
        <v>35896</v>
      </c>
      <c r="N429" s="3">
        <v>2431</v>
      </c>
      <c r="O429" s="3">
        <f t="shared" si="6"/>
        <v>14.765939942410531</v>
      </c>
    </row>
    <row r="430" spans="9:15">
      <c r="I430" s="55"/>
      <c r="J430" s="3" t="s">
        <v>595</v>
      </c>
      <c r="K430" s="3">
        <v>4</v>
      </c>
      <c r="L430" s="3" t="s">
        <v>524</v>
      </c>
      <c r="M430" s="3">
        <v>26454</v>
      </c>
      <c r="N430" s="3">
        <v>1268</v>
      </c>
      <c r="O430" s="3">
        <f t="shared" si="6"/>
        <v>20.862776025236592</v>
      </c>
    </row>
    <row r="431" spans="9:15">
      <c r="I431" s="55"/>
      <c r="J431" s="3" t="s">
        <v>596</v>
      </c>
      <c r="K431" s="3">
        <v>21</v>
      </c>
      <c r="L431" s="3" t="s">
        <v>524</v>
      </c>
      <c r="M431" s="3">
        <v>35765</v>
      </c>
      <c r="N431" s="3">
        <v>2016</v>
      </c>
      <c r="O431" s="3">
        <f t="shared" si="6"/>
        <v>17.740575396825395</v>
      </c>
    </row>
    <row r="432" spans="9:15">
      <c r="I432" s="55"/>
      <c r="J432" s="3" t="s">
        <v>597</v>
      </c>
      <c r="K432" s="3">
        <v>7</v>
      </c>
      <c r="L432" s="3" t="s">
        <v>524</v>
      </c>
      <c r="M432" s="3">
        <v>26038</v>
      </c>
      <c r="N432" s="3">
        <v>1422</v>
      </c>
      <c r="O432" s="3">
        <f t="shared" si="6"/>
        <v>18.310829817158933</v>
      </c>
    </row>
    <row r="433" spans="9:15">
      <c r="I433" s="55"/>
      <c r="J433" s="3" t="s">
        <v>598</v>
      </c>
      <c r="K433" s="3">
        <v>33</v>
      </c>
      <c r="L433" s="3" t="s">
        <v>524</v>
      </c>
      <c r="M433" s="3">
        <v>57740</v>
      </c>
      <c r="N433" s="3">
        <v>2172</v>
      </c>
      <c r="O433" s="3">
        <f t="shared" si="6"/>
        <v>26.58379373848987</v>
      </c>
    </row>
    <row r="434" spans="9:15">
      <c r="I434" s="55"/>
      <c r="J434" s="3" t="s">
        <v>599</v>
      </c>
      <c r="K434" s="3">
        <v>7</v>
      </c>
      <c r="L434" s="3" t="s">
        <v>524</v>
      </c>
      <c r="M434" s="3">
        <v>24798</v>
      </c>
      <c r="N434" s="3">
        <v>1824</v>
      </c>
      <c r="O434" s="3">
        <f t="shared" si="6"/>
        <v>13.595394736842104</v>
      </c>
    </row>
    <row r="435" spans="9:15">
      <c r="I435" s="55"/>
      <c r="J435" s="3" t="s">
        <v>600</v>
      </c>
      <c r="K435" s="3">
        <v>7</v>
      </c>
      <c r="L435" s="3" t="s">
        <v>524</v>
      </c>
      <c r="M435" s="3">
        <v>32142</v>
      </c>
      <c r="N435" s="3">
        <v>926</v>
      </c>
      <c r="O435" s="3">
        <f t="shared" si="6"/>
        <v>34.710583153347734</v>
      </c>
    </row>
    <row r="436" spans="9:15">
      <c r="I436" s="55"/>
      <c r="J436" s="3" t="s">
        <v>601</v>
      </c>
      <c r="K436" s="3">
        <v>27</v>
      </c>
      <c r="L436" s="3" t="s">
        <v>524</v>
      </c>
      <c r="M436" s="3">
        <v>73259</v>
      </c>
      <c r="N436" s="3">
        <v>2606</v>
      </c>
      <c r="O436" s="3">
        <f t="shared" si="6"/>
        <v>28.111665387567154</v>
      </c>
    </row>
    <row r="437" spans="9:15">
      <c r="I437" s="55"/>
      <c r="J437" s="3" t="s">
        <v>602</v>
      </c>
      <c r="K437" s="3">
        <v>20</v>
      </c>
      <c r="L437" s="3" t="s">
        <v>524</v>
      </c>
      <c r="M437" s="3">
        <v>37492</v>
      </c>
      <c r="N437" s="3">
        <v>1800</v>
      </c>
      <c r="O437" s="3">
        <f t="shared" si="6"/>
        <v>20.828888888888891</v>
      </c>
    </row>
    <row r="438" spans="9:15">
      <c r="I438" s="55"/>
      <c r="J438" s="3" t="s">
        <v>603</v>
      </c>
      <c r="K438" s="3">
        <v>18</v>
      </c>
      <c r="L438" s="3" t="s">
        <v>524</v>
      </c>
      <c r="M438" s="3">
        <v>51356</v>
      </c>
      <c r="N438" s="3">
        <v>2679</v>
      </c>
      <c r="O438" s="3">
        <f t="shared" si="6"/>
        <v>19.16983949234789</v>
      </c>
    </row>
    <row r="439" spans="9:15">
      <c r="I439" s="55"/>
      <c r="J439" s="3" t="s">
        <v>604</v>
      </c>
      <c r="K439" s="3">
        <v>36</v>
      </c>
      <c r="L439" s="3" t="s">
        <v>524</v>
      </c>
      <c r="M439" s="3">
        <v>111363</v>
      </c>
      <c r="N439" s="3">
        <v>3640</v>
      </c>
      <c r="O439" s="3">
        <f t="shared" si="6"/>
        <v>30.594230769230769</v>
      </c>
    </row>
    <row r="440" spans="9:15">
      <c r="I440" s="55"/>
      <c r="J440" s="3" t="s">
        <v>605</v>
      </c>
      <c r="K440" s="3">
        <v>35</v>
      </c>
      <c r="L440" s="3" t="s">
        <v>524</v>
      </c>
      <c r="M440" s="3">
        <v>111313</v>
      </c>
      <c r="N440" s="3">
        <v>6904</v>
      </c>
      <c r="O440" s="3">
        <f t="shared" si="6"/>
        <v>16.122972190034762</v>
      </c>
    </row>
    <row r="441" spans="9:15">
      <c r="I441" s="55"/>
      <c r="J441" s="3" t="s">
        <v>606</v>
      </c>
      <c r="K441" s="3">
        <v>25</v>
      </c>
      <c r="L441" s="3" t="s">
        <v>524</v>
      </c>
      <c r="M441" s="3">
        <v>63340</v>
      </c>
      <c r="N441" s="3">
        <v>2166</v>
      </c>
      <c r="O441" s="3">
        <f t="shared" si="6"/>
        <v>29.242843951985225</v>
      </c>
    </row>
    <row r="442" spans="9:15">
      <c r="I442" s="55"/>
      <c r="J442" s="3" t="s">
        <v>607</v>
      </c>
      <c r="K442" s="3">
        <v>3</v>
      </c>
      <c r="L442" s="3" t="s">
        <v>524</v>
      </c>
      <c r="M442" s="3">
        <v>13265</v>
      </c>
      <c r="N442" s="3">
        <v>504</v>
      </c>
      <c r="O442" s="3">
        <f t="shared" si="6"/>
        <v>26.319444444444443</v>
      </c>
    </row>
    <row r="443" spans="9:15">
      <c r="I443" s="55"/>
      <c r="J443" s="3" t="s">
        <v>608</v>
      </c>
      <c r="K443" s="3">
        <v>36</v>
      </c>
      <c r="L443" s="3" t="s">
        <v>524</v>
      </c>
      <c r="M443" s="3">
        <v>51186</v>
      </c>
      <c r="N443" s="3">
        <v>3381</v>
      </c>
      <c r="O443" s="3">
        <f t="shared" si="6"/>
        <v>15.139307897071872</v>
      </c>
    </row>
    <row r="444" spans="9:15">
      <c r="I444" s="55"/>
      <c r="J444" s="3" t="s">
        <v>609</v>
      </c>
      <c r="K444" s="3">
        <v>15</v>
      </c>
      <c r="L444" s="3" t="s">
        <v>524</v>
      </c>
      <c r="M444" s="3">
        <v>57427</v>
      </c>
      <c r="N444" s="3">
        <v>2216</v>
      </c>
      <c r="O444" s="3">
        <f t="shared" si="6"/>
        <v>25.914711191335741</v>
      </c>
    </row>
    <row r="445" spans="9:15">
      <c r="I445" s="55"/>
      <c r="J445" s="3" t="s">
        <v>610</v>
      </c>
      <c r="K445" s="3">
        <v>14</v>
      </c>
      <c r="L445" s="3" t="s">
        <v>524</v>
      </c>
      <c r="M445" s="3">
        <v>45199</v>
      </c>
      <c r="N445" s="3">
        <v>897</v>
      </c>
      <c r="O445" s="3">
        <f t="shared" si="6"/>
        <v>50.389074693422522</v>
      </c>
    </row>
    <row r="446" spans="9:15">
      <c r="I446" s="55"/>
      <c r="J446" s="3" t="s">
        <v>611</v>
      </c>
      <c r="K446" s="3">
        <v>16</v>
      </c>
      <c r="L446" s="3" t="s">
        <v>524</v>
      </c>
      <c r="M446" s="3">
        <v>37510</v>
      </c>
      <c r="N446" s="3">
        <v>1876</v>
      </c>
      <c r="O446" s="3">
        <f t="shared" si="6"/>
        <v>19.994669509594882</v>
      </c>
    </row>
    <row r="447" spans="9:15">
      <c r="I447" s="55"/>
      <c r="J447" s="3" t="s">
        <v>612</v>
      </c>
      <c r="K447" s="3">
        <v>20</v>
      </c>
      <c r="L447" s="3" t="s">
        <v>524</v>
      </c>
      <c r="M447" s="3">
        <v>89033</v>
      </c>
      <c r="N447" s="3">
        <v>4088</v>
      </c>
      <c r="O447" s="3">
        <f t="shared" si="6"/>
        <v>21.779109589041095</v>
      </c>
    </row>
    <row r="448" spans="9:15">
      <c r="I448" s="55"/>
      <c r="J448" s="3" t="s">
        <v>613</v>
      </c>
      <c r="K448" s="3">
        <v>5</v>
      </c>
      <c r="L448" s="3" t="s">
        <v>524</v>
      </c>
      <c r="M448" s="3">
        <v>18871</v>
      </c>
      <c r="N448" s="3">
        <v>1119</v>
      </c>
      <c r="O448" s="3">
        <f t="shared" si="6"/>
        <v>16.864164432529044</v>
      </c>
    </row>
    <row r="449" spans="9:15">
      <c r="I449" s="55"/>
      <c r="J449" s="3" t="s">
        <v>614</v>
      </c>
      <c r="K449" s="3">
        <v>12</v>
      </c>
      <c r="L449" s="3" t="s">
        <v>524</v>
      </c>
      <c r="M449" s="3">
        <v>41684</v>
      </c>
      <c r="N449" s="3">
        <v>2166</v>
      </c>
      <c r="O449" s="3">
        <f t="shared" si="6"/>
        <v>19.244690674053555</v>
      </c>
    </row>
    <row r="450" spans="9:15">
      <c r="I450" s="55"/>
      <c r="J450" s="3" t="s">
        <v>615</v>
      </c>
      <c r="K450" s="3">
        <v>12</v>
      </c>
      <c r="L450" s="3" t="s">
        <v>524</v>
      </c>
      <c r="M450" s="3">
        <v>28172</v>
      </c>
      <c r="N450" s="3">
        <v>1483</v>
      </c>
      <c r="O450" s="3">
        <f t="shared" si="6"/>
        <v>18.99662845583277</v>
      </c>
    </row>
    <row r="451" spans="9:15">
      <c r="I451" s="55"/>
      <c r="J451" s="3" t="s">
        <v>616</v>
      </c>
      <c r="K451" s="3">
        <v>6</v>
      </c>
      <c r="L451" s="3" t="s">
        <v>524</v>
      </c>
      <c r="M451" s="3">
        <v>6687</v>
      </c>
      <c r="N451" s="3">
        <v>626</v>
      </c>
      <c r="O451" s="3">
        <f t="shared" ref="O451:O514" si="7">M451/N451</f>
        <v>10.682108626198083</v>
      </c>
    </row>
    <row r="452" spans="9:15">
      <c r="I452" s="55"/>
      <c r="J452" s="3" t="s">
        <v>617</v>
      </c>
      <c r="K452" s="3">
        <v>10</v>
      </c>
      <c r="L452" s="3" t="s">
        <v>524</v>
      </c>
      <c r="M452" s="3">
        <v>16251</v>
      </c>
      <c r="N452" s="3">
        <v>1682</v>
      </c>
      <c r="O452" s="3">
        <f t="shared" si="7"/>
        <v>9.6617122473246138</v>
      </c>
    </row>
    <row r="453" spans="9:15">
      <c r="I453" s="55"/>
      <c r="J453" s="3" t="s">
        <v>618</v>
      </c>
      <c r="K453" s="3">
        <v>22</v>
      </c>
      <c r="L453" s="3" t="s">
        <v>524</v>
      </c>
      <c r="M453" s="3">
        <v>69676</v>
      </c>
      <c r="N453" s="3">
        <v>2763</v>
      </c>
      <c r="O453" s="3">
        <f t="shared" si="7"/>
        <v>25.217517191458558</v>
      </c>
    </row>
    <row r="454" spans="9:15">
      <c r="I454" s="55"/>
      <c r="J454" s="3" t="s">
        <v>619</v>
      </c>
      <c r="K454" s="3">
        <v>9</v>
      </c>
      <c r="L454" s="3" t="s">
        <v>524</v>
      </c>
      <c r="M454" s="3">
        <v>27017</v>
      </c>
      <c r="N454" s="3">
        <v>1178</v>
      </c>
      <c r="O454" s="3">
        <f t="shared" si="7"/>
        <v>22.934634974533108</v>
      </c>
    </row>
    <row r="455" spans="9:15">
      <c r="I455" s="55"/>
      <c r="J455" s="3" t="s">
        <v>620</v>
      </c>
      <c r="K455" s="3">
        <v>14</v>
      </c>
      <c r="L455" s="3" t="s">
        <v>524</v>
      </c>
      <c r="M455" s="3">
        <v>42331</v>
      </c>
      <c r="N455" s="3">
        <v>2511</v>
      </c>
      <c r="O455" s="3">
        <f t="shared" si="7"/>
        <v>16.858223815213062</v>
      </c>
    </row>
    <row r="456" spans="9:15">
      <c r="I456" s="55"/>
      <c r="J456" s="3" t="s">
        <v>621</v>
      </c>
      <c r="K456" s="3">
        <v>20</v>
      </c>
      <c r="L456" s="3" t="s">
        <v>524</v>
      </c>
      <c r="M456" s="3">
        <v>59983</v>
      </c>
      <c r="N456" s="3">
        <v>2612</v>
      </c>
      <c r="O456" s="3">
        <f t="shared" si="7"/>
        <v>22.964395099540582</v>
      </c>
    </row>
    <row r="457" spans="9:15">
      <c r="I457" s="55"/>
      <c r="J457" s="3" t="s">
        <v>622</v>
      </c>
      <c r="K457" s="3">
        <v>8</v>
      </c>
      <c r="L457" s="3" t="s">
        <v>524</v>
      </c>
      <c r="M457" s="3">
        <v>15021</v>
      </c>
      <c r="N457" s="3">
        <v>1846</v>
      </c>
      <c r="O457" s="3">
        <f t="shared" si="7"/>
        <v>8.1370530877573124</v>
      </c>
    </row>
    <row r="458" spans="9:15">
      <c r="I458" s="55"/>
      <c r="J458" s="3" t="s">
        <v>623</v>
      </c>
      <c r="K458" s="3">
        <v>10</v>
      </c>
      <c r="L458" s="3" t="s">
        <v>524</v>
      </c>
      <c r="M458" s="3">
        <v>18573</v>
      </c>
      <c r="N458" s="3">
        <v>1027</v>
      </c>
      <c r="O458" s="3">
        <f t="shared" si="7"/>
        <v>18.084712755598833</v>
      </c>
    </row>
    <row r="459" spans="9:15">
      <c r="I459" s="55"/>
      <c r="J459" s="3" t="s">
        <v>624</v>
      </c>
      <c r="K459" s="3">
        <v>19</v>
      </c>
      <c r="L459" s="3" t="s">
        <v>524</v>
      </c>
      <c r="M459" s="3">
        <v>71870</v>
      </c>
      <c r="N459" s="3">
        <v>2316</v>
      </c>
      <c r="O459" s="3">
        <f t="shared" si="7"/>
        <v>31.031951640759932</v>
      </c>
    </row>
    <row r="460" spans="9:15">
      <c r="I460" s="55"/>
      <c r="J460" s="3" t="s">
        <v>625</v>
      </c>
      <c r="K460" s="3">
        <v>13</v>
      </c>
      <c r="L460" s="3" t="s">
        <v>524</v>
      </c>
      <c r="M460" s="3">
        <v>42213</v>
      </c>
      <c r="N460" s="3">
        <v>1406</v>
      </c>
      <c r="O460" s="3">
        <f t="shared" si="7"/>
        <v>30.023470839260312</v>
      </c>
    </row>
    <row r="461" spans="9:15">
      <c r="I461" s="55"/>
      <c r="J461" s="3" t="s">
        <v>626</v>
      </c>
      <c r="K461" s="3">
        <v>9</v>
      </c>
      <c r="L461" s="3" t="s">
        <v>524</v>
      </c>
      <c r="M461" s="3">
        <v>20265</v>
      </c>
      <c r="N461" s="3">
        <v>936</v>
      </c>
      <c r="O461" s="3">
        <f t="shared" si="7"/>
        <v>21.650641025641026</v>
      </c>
    </row>
    <row r="462" spans="9:15">
      <c r="I462" s="55"/>
      <c r="J462" s="3" t="s">
        <v>627</v>
      </c>
      <c r="K462" s="3">
        <v>7</v>
      </c>
      <c r="L462" s="3" t="s">
        <v>524</v>
      </c>
      <c r="M462" s="3">
        <v>12976</v>
      </c>
      <c r="N462" s="3">
        <v>1512</v>
      </c>
      <c r="O462" s="3">
        <f t="shared" si="7"/>
        <v>8.5820105820105823</v>
      </c>
    </row>
    <row r="463" spans="9:15">
      <c r="I463" s="55"/>
      <c r="J463" s="3" t="s">
        <v>628</v>
      </c>
      <c r="K463" s="3">
        <v>21</v>
      </c>
      <c r="L463" s="3" t="s">
        <v>524</v>
      </c>
      <c r="M463" s="3">
        <v>63080</v>
      </c>
      <c r="N463" s="3">
        <v>2845</v>
      </c>
      <c r="O463" s="3">
        <f t="shared" si="7"/>
        <v>22.172231985940247</v>
      </c>
    </row>
    <row r="464" spans="9:15">
      <c r="I464" s="55"/>
      <c r="J464" s="3" t="s">
        <v>629</v>
      </c>
      <c r="K464" s="3">
        <v>19</v>
      </c>
      <c r="L464" s="3" t="s">
        <v>524</v>
      </c>
      <c r="M464" s="3">
        <v>81710</v>
      </c>
      <c r="N464" s="3">
        <v>3856</v>
      </c>
      <c r="O464" s="3">
        <f t="shared" si="7"/>
        <v>21.190352697095435</v>
      </c>
    </row>
    <row r="465" spans="9:15">
      <c r="I465" s="55"/>
      <c r="J465" s="3" t="s">
        <v>630</v>
      </c>
      <c r="K465" s="3">
        <v>16</v>
      </c>
      <c r="L465" s="3" t="s">
        <v>524</v>
      </c>
      <c r="M465" s="3">
        <v>24335</v>
      </c>
      <c r="N465" s="3">
        <v>3646</v>
      </c>
      <c r="O465" s="3">
        <f t="shared" si="7"/>
        <v>6.6744377399890293</v>
      </c>
    </row>
    <row r="466" spans="9:15">
      <c r="I466" s="55"/>
      <c r="J466" s="3" t="s">
        <v>631</v>
      </c>
      <c r="K466" s="3">
        <v>57</v>
      </c>
      <c r="L466" s="3" t="s">
        <v>524</v>
      </c>
      <c r="M466" s="3">
        <v>119524</v>
      </c>
      <c r="N466" s="3">
        <v>6249</v>
      </c>
      <c r="O466" s="3">
        <f t="shared" si="7"/>
        <v>19.126900304048647</v>
      </c>
    </row>
    <row r="467" spans="9:15">
      <c r="I467" s="55"/>
      <c r="J467" s="3" t="s">
        <v>632</v>
      </c>
      <c r="K467" s="3">
        <v>44</v>
      </c>
      <c r="L467" s="3" t="s">
        <v>524</v>
      </c>
      <c r="M467" s="3">
        <v>143468</v>
      </c>
      <c r="N467" s="3">
        <v>4285</v>
      </c>
      <c r="O467" s="3">
        <f t="shared" si="7"/>
        <v>33.481446907817968</v>
      </c>
    </row>
    <row r="468" spans="9:15">
      <c r="I468" s="55"/>
      <c r="J468" s="3" t="s">
        <v>633</v>
      </c>
      <c r="K468" s="3">
        <v>28</v>
      </c>
      <c r="L468" s="3" t="s">
        <v>524</v>
      </c>
      <c r="M468" s="3">
        <v>41297</v>
      </c>
      <c r="N468" s="3">
        <v>2906</v>
      </c>
      <c r="O468" s="3">
        <f t="shared" si="7"/>
        <v>14.210942876806607</v>
      </c>
    </row>
    <row r="469" spans="9:15">
      <c r="I469" s="55"/>
      <c r="J469" s="3" t="s">
        <v>634</v>
      </c>
      <c r="K469" s="3">
        <v>44</v>
      </c>
      <c r="L469" s="3" t="s">
        <v>524</v>
      </c>
      <c r="M469" s="3">
        <v>63964</v>
      </c>
      <c r="N469" s="3">
        <v>4136</v>
      </c>
      <c r="O469" s="3">
        <f t="shared" si="7"/>
        <v>15.465183752417795</v>
      </c>
    </row>
    <row r="470" spans="9:15">
      <c r="I470" s="55"/>
      <c r="J470" s="3" t="s">
        <v>635</v>
      </c>
      <c r="K470" s="3">
        <v>41</v>
      </c>
      <c r="L470" s="3" t="s">
        <v>524</v>
      </c>
      <c r="M470" s="3">
        <v>107813</v>
      </c>
      <c r="N470" s="3">
        <v>5837</v>
      </c>
      <c r="O470" s="3">
        <f t="shared" si="7"/>
        <v>18.470618468391297</v>
      </c>
    </row>
    <row r="471" spans="9:15">
      <c r="I471" s="55"/>
      <c r="J471" s="3" t="s">
        <v>636</v>
      </c>
      <c r="K471" s="3">
        <v>6</v>
      </c>
      <c r="L471" s="3" t="s">
        <v>524</v>
      </c>
      <c r="M471" s="3">
        <v>18001</v>
      </c>
      <c r="N471" s="3">
        <v>854</v>
      </c>
      <c r="O471" s="3">
        <f t="shared" si="7"/>
        <v>21.078454332552692</v>
      </c>
    </row>
    <row r="472" spans="9:15">
      <c r="I472" s="55"/>
      <c r="J472" s="3" t="s">
        <v>637</v>
      </c>
      <c r="K472" s="3">
        <v>8</v>
      </c>
      <c r="L472" s="3" t="s">
        <v>524</v>
      </c>
      <c r="M472" s="3">
        <v>18164</v>
      </c>
      <c r="N472" s="3">
        <v>943</v>
      </c>
      <c r="O472" s="3">
        <f t="shared" si="7"/>
        <v>19.261930010604456</v>
      </c>
    </row>
    <row r="473" spans="9:15">
      <c r="I473" s="55"/>
      <c r="J473" s="3" t="s">
        <v>638</v>
      </c>
      <c r="K473" s="3">
        <v>4</v>
      </c>
      <c r="L473" s="3" t="s">
        <v>524</v>
      </c>
      <c r="M473" s="3">
        <v>20794</v>
      </c>
      <c r="N473" s="3">
        <v>3416</v>
      </c>
      <c r="O473" s="3">
        <f t="shared" si="7"/>
        <v>6.0872365339578458</v>
      </c>
    </row>
    <row r="474" spans="9:15">
      <c r="I474" s="55"/>
      <c r="J474" s="3" t="s">
        <v>639</v>
      </c>
      <c r="K474" s="3">
        <v>9</v>
      </c>
      <c r="L474" s="3" t="s">
        <v>524</v>
      </c>
      <c r="M474" s="3">
        <v>8493</v>
      </c>
      <c r="N474" s="3">
        <v>597</v>
      </c>
      <c r="O474" s="3">
        <f t="shared" si="7"/>
        <v>14.226130653266331</v>
      </c>
    </row>
    <row r="475" spans="9:15">
      <c r="I475" s="55"/>
      <c r="J475" s="3" t="s">
        <v>640</v>
      </c>
      <c r="K475" s="3">
        <v>9</v>
      </c>
      <c r="L475" s="3" t="s">
        <v>524</v>
      </c>
      <c r="M475" s="3">
        <v>13334</v>
      </c>
      <c r="N475" s="3">
        <v>1174</v>
      </c>
      <c r="O475" s="3">
        <f t="shared" si="7"/>
        <v>11.357751277683134</v>
      </c>
    </row>
    <row r="476" spans="9:15">
      <c r="I476" s="55"/>
      <c r="J476" s="3" t="s">
        <v>641</v>
      </c>
      <c r="K476" s="3">
        <v>30</v>
      </c>
      <c r="L476" s="3" t="s">
        <v>524</v>
      </c>
      <c r="M476" s="3">
        <v>75267</v>
      </c>
      <c r="N476" s="3">
        <v>4117</v>
      </c>
      <c r="O476" s="3">
        <f t="shared" si="7"/>
        <v>18.282001457371873</v>
      </c>
    </row>
    <row r="477" spans="9:15">
      <c r="I477" s="55"/>
      <c r="J477" s="3" t="s">
        <v>642</v>
      </c>
      <c r="K477" s="3">
        <v>3</v>
      </c>
      <c r="L477" s="3" t="s">
        <v>524</v>
      </c>
      <c r="M477" s="3">
        <v>7839</v>
      </c>
      <c r="N477" s="3">
        <v>1129</v>
      </c>
      <c r="O477" s="3">
        <f t="shared" si="7"/>
        <v>6.9433126660761735</v>
      </c>
    </row>
    <row r="478" spans="9:15">
      <c r="I478" s="55"/>
      <c r="J478" s="3" t="s">
        <v>643</v>
      </c>
      <c r="K478" s="3">
        <v>29</v>
      </c>
      <c r="L478" s="3" t="s">
        <v>524</v>
      </c>
      <c r="M478" s="3">
        <v>77281</v>
      </c>
      <c r="N478" s="3">
        <v>3005</v>
      </c>
      <c r="O478" s="3">
        <f t="shared" si="7"/>
        <v>25.717470881863562</v>
      </c>
    </row>
    <row r="479" spans="9:15">
      <c r="I479" s="55"/>
      <c r="J479" s="3" t="s">
        <v>644</v>
      </c>
      <c r="K479" s="3">
        <v>23</v>
      </c>
      <c r="L479" s="3" t="s">
        <v>524</v>
      </c>
      <c r="M479" s="3">
        <v>94809</v>
      </c>
      <c r="N479" s="3">
        <v>2841</v>
      </c>
      <c r="O479" s="3">
        <f t="shared" si="7"/>
        <v>33.371700105596624</v>
      </c>
    </row>
    <row r="480" spans="9:15">
      <c r="I480" s="55"/>
      <c r="J480" s="3" t="s">
        <v>645</v>
      </c>
      <c r="K480" s="3">
        <v>29</v>
      </c>
      <c r="L480" s="3" t="s">
        <v>524</v>
      </c>
      <c r="M480" s="3">
        <v>103603</v>
      </c>
      <c r="N480" s="3">
        <v>4004</v>
      </c>
      <c r="O480" s="3">
        <f t="shared" si="7"/>
        <v>25.874875124875125</v>
      </c>
    </row>
    <row r="481" spans="9:15">
      <c r="I481" s="55"/>
      <c r="J481" s="3" t="s">
        <v>646</v>
      </c>
      <c r="K481" s="3">
        <v>7</v>
      </c>
      <c r="L481" s="3" t="s">
        <v>524</v>
      </c>
      <c r="M481" s="3">
        <v>37475</v>
      </c>
      <c r="N481" s="3">
        <v>1866</v>
      </c>
      <c r="O481" s="3">
        <f t="shared" si="7"/>
        <v>20.083065380493032</v>
      </c>
    </row>
    <row r="482" spans="9:15">
      <c r="I482" s="55"/>
      <c r="J482" s="3" t="s">
        <v>647</v>
      </c>
      <c r="K482" s="3">
        <v>7</v>
      </c>
      <c r="L482" s="3" t="s">
        <v>524</v>
      </c>
      <c r="M482" s="3">
        <v>17903</v>
      </c>
      <c r="N482" s="3">
        <v>2081</v>
      </c>
      <c r="O482" s="3">
        <f t="shared" si="7"/>
        <v>8.6030754444978381</v>
      </c>
    </row>
    <row r="483" spans="9:15">
      <c r="I483" s="55"/>
      <c r="J483" s="3" t="s">
        <v>648</v>
      </c>
      <c r="K483" s="3">
        <v>6</v>
      </c>
      <c r="L483" s="3" t="s">
        <v>524</v>
      </c>
      <c r="M483" s="3">
        <v>25847</v>
      </c>
      <c r="N483" s="3">
        <v>1272</v>
      </c>
      <c r="O483" s="3">
        <f t="shared" si="7"/>
        <v>20.31996855345912</v>
      </c>
    </row>
    <row r="484" spans="9:15">
      <c r="I484" s="55"/>
      <c r="J484" s="3" t="s">
        <v>649</v>
      </c>
      <c r="K484" s="3">
        <v>16</v>
      </c>
      <c r="L484" s="3" t="s">
        <v>524</v>
      </c>
      <c r="M484" s="3">
        <v>52751</v>
      </c>
      <c r="N484" s="3">
        <v>1770</v>
      </c>
      <c r="O484" s="3">
        <f t="shared" si="7"/>
        <v>29.802824858757063</v>
      </c>
    </row>
    <row r="485" spans="9:15">
      <c r="I485" s="55"/>
      <c r="J485" s="3" t="s">
        <v>650</v>
      </c>
      <c r="K485" s="3">
        <v>8</v>
      </c>
      <c r="L485" s="3" t="s">
        <v>524</v>
      </c>
      <c r="M485" s="3">
        <v>31014</v>
      </c>
      <c r="N485" s="3">
        <v>1595</v>
      </c>
      <c r="O485" s="3">
        <f t="shared" si="7"/>
        <v>19.444514106583071</v>
      </c>
    </row>
    <row r="486" spans="9:15">
      <c r="I486" s="55"/>
      <c r="J486" s="3" t="s">
        <v>651</v>
      </c>
      <c r="K486" s="3">
        <v>12</v>
      </c>
      <c r="L486" s="3" t="s">
        <v>524</v>
      </c>
      <c r="M486" s="3">
        <v>24057</v>
      </c>
      <c r="N486" s="3">
        <v>2716</v>
      </c>
      <c r="O486" s="3">
        <f t="shared" si="7"/>
        <v>8.8575110456553752</v>
      </c>
    </row>
    <row r="487" spans="9:15">
      <c r="I487" s="55"/>
      <c r="J487" s="3" t="s">
        <v>652</v>
      </c>
      <c r="K487" s="3">
        <v>16</v>
      </c>
      <c r="L487" s="3" t="s">
        <v>524</v>
      </c>
      <c r="M487" s="3">
        <v>53193</v>
      </c>
      <c r="N487" s="3">
        <v>1657</v>
      </c>
      <c r="O487" s="3">
        <f t="shared" si="7"/>
        <v>32.101991550995777</v>
      </c>
    </row>
    <row r="488" spans="9:15">
      <c r="I488" s="55"/>
      <c r="J488" s="3" t="s">
        <v>653</v>
      </c>
      <c r="K488" s="3">
        <v>20</v>
      </c>
      <c r="L488" s="3" t="s">
        <v>524</v>
      </c>
      <c r="M488" s="3">
        <v>59962</v>
      </c>
      <c r="N488" s="3">
        <v>3185</v>
      </c>
      <c r="O488" s="3">
        <f t="shared" si="7"/>
        <v>18.826373626373627</v>
      </c>
    </row>
    <row r="489" spans="9:15">
      <c r="I489" s="55"/>
      <c r="J489" s="3" t="s">
        <v>654</v>
      </c>
      <c r="K489" s="3">
        <v>6</v>
      </c>
      <c r="L489" s="3" t="s">
        <v>524</v>
      </c>
      <c r="M489" s="3">
        <v>10980</v>
      </c>
      <c r="N489" s="3">
        <v>2017</v>
      </c>
      <c r="O489" s="3">
        <f t="shared" si="7"/>
        <v>5.4437283093703517</v>
      </c>
    </row>
    <row r="490" spans="9:15">
      <c r="I490" s="55"/>
      <c r="J490" s="3" t="s">
        <v>655</v>
      </c>
      <c r="K490" s="3">
        <v>8</v>
      </c>
      <c r="L490" s="3" t="s">
        <v>524</v>
      </c>
      <c r="M490" s="3">
        <v>31701</v>
      </c>
      <c r="N490" s="3">
        <v>872</v>
      </c>
      <c r="O490" s="3">
        <f t="shared" si="7"/>
        <v>36.35435779816514</v>
      </c>
    </row>
    <row r="491" spans="9:15">
      <c r="I491" s="55"/>
      <c r="J491" s="3" t="s">
        <v>656</v>
      </c>
      <c r="K491" s="3">
        <v>19</v>
      </c>
      <c r="L491" s="3" t="s">
        <v>524</v>
      </c>
      <c r="M491" s="3">
        <v>48122</v>
      </c>
      <c r="N491" s="3">
        <v>2850</v>
      </c>
      <c r="O491" s="3">
        <f t="shared" si="7"/>
        <v>16.884912280701755</v>
      </c>
    </row>
    <row r="492" spans="9:15">
      <c r="I492" s="55"/>
      <c r="J492" s="3" t="s">
        <v>657</v>
      </c>
      <c r="K492" s="3">
        <v>41</v>
      </c>
      <c r="L492" s="3" t="s">
        <v>524</v>
      </c>
      <c r="M492" s="3">
        <v>104052</v>
      </c>
      <c r="N492" s="3">
        <v>2968</v>
      </c>
      <c r="O492" s="3">
        <f t="shared" si="7"/>
        <v>35.057951482479787</v>
      </c>
    </row>
    <row r="493" spans="9:15">
      <c r="I493" s="55"/>
      <c r="J493" s="3" t="s">
        <v>658</v>
      </c>
      <c r="K493" s="3">
        <v>11</v>
      </c>
      <c r="L493" s="3" t="s">
        <v>524</v>
      </c>
      <c r="M493" s="3">
        <v>46869</v>
      </c>
      <c r="N493" s="3">
        <v>2450</v>
      </c>
      <c r="O493" s="3">
        <f t="shared" si="7"/>
        <v>19.130204081632652</v>
      </c>
    </row>
    <row r="494" spans="9:15">
      <c r="I494" s="55"/>
      <c r="J494" s="3" t="s">
        <v>659</v>
      </c>
      <c r="K494" s="3">
        <v>8</v>
      </c>
      <c r="L494" s="3" t="s">
        <v>524</v>
      </c>
      <c r="M494" s="3">
        <v>30120</v>
      </c>
      <c r="N494" s="3">
        <v>2956</v>
      </c>
      <c r="O494" s="3">
        <f t="shared" si="7"/>
        <v>10.189445196211096</v>
      </c>
    </row>
    <row r="495" spans="9:15">
      <c r="I495" s="55"/>
      <c r="J495" s="3" t="s">
        <v>660</v>
      </c>
      <c r="K495" s="3">
        <v>16</v>
      </c>
      <c r="L495" s="3" t="s">
        <v>524</v>
      </c>
      <c r="M495" s="3">
        <v>37136</v>
      </c>
      <c r="N495" s="3">
        <v>2190</v>
      </c>
      <c r="O495" s="3">
        <f t="shared" si="7"/>
        <v>16.957077625570776</v>
      </c>
    </row>
    <row r="496" spans="9:15">
      <c r="I496" s="55"/>
      <c r="J496" s="3" t="s">
        <v>661</v>
      </c>
      <c r="K496" s="3">
        <v>32</v>
      </c>
      <c r="L496" s="3" t="s">
        <v>524</v>
      </c>
      <c r="M496" s="3">
        <v>62154</v>
      </c>
      <c r="N496" s="3">
        <v>3776</v>
      </c>
      <c r="O496" s="3">
        <f t="shared" si="7"/>
        <v>16.460275423728813</v>
      </c>
    </row>
    <row r="497" spans="9:15">
      <c r="I497" s="55"/>
      <c r="J497" s="3" t="s">
        <v>662</v>
      </c>
      <c r="K497" s="3">
        <v>5</v>
      </c>
      <c r="L497" s="3" t="s">
        <v>524</v>
      </c>
      <c r="M497" s="3">
        <v>7622</v>
      </c>
      <c r="N497" s="3">
        <v>798</v>
      </c>
      <c r="O497" s="3">
        <f t="shared" si="7"/>
        <v>9.5513784461152884</v>
      </c>
    </row>
    <row r="498" spans="9:15">
      <c r="I498" s="55"/>
      <c r="J498" s="3" t="s">
        <v>663</v>
      </c>
      <c r="K498" s="3">
        <v>12</v>
      </c>
      <c r="L498" s="3" t="s">
        <v>524</v>
      </c>
      <c r="M498" s="3">
        <v>46088</v>
      </c>
      <c r="N498" s="3">
        <v>1786</v>
      </c>
      <c r="O498" s="3">
        <f t="shared" si="7"/>
        <v>25.805151175811869</v>
      </c>
    </row>
    <row r="499" spans="9:15">
      <c r="I499" s="55"/>
      <c r="J499" s="3" t="s">
        <v>664</v>
      </c>
      <c r="K499" s="3">
        <v>15</v>
      </c>
      <c r="L499" s="3" t="s">
        <v>524</v>
      </c>
      <c r="M499" s="3">
        <v>35288</v>
      </c>
      <c r="N499" s="3">
        <v>2013</v>
      </c>
      <c r="O499" s="3">
        <f t="shared" si="7"/>
        <v>17.530054644808743</v>
      </c>
    </row>
    <row r="500" spans="9:15">
      <c r="I500" s="55"/>
      <c r="J500" s="3" t="s">
        <v>665</v>
      </c>
      <c r="K500" s="3">
        <v>11</v>
      </c>
      <c r="L500" s="3" t="s">
        <v>524</v>
      </c>
      <c r="M500" s="3">
        <v>26825</v>
      </c>
      <c r="N500" s="3">
        <v>1621</v>
      </c>
      <c r="O500" s="3">
        <f t="shared" si="7"/>
        <v>16.548426896977176</v>
      </c>
    </row>
    <row r="501" spans="9:15">
      <c r="I501" s="55"/>
      <c r="J501" s="3" t="s">
        <v>666</v>
      </c>
      <c r="K501" s="3">
        <v>39</v>
      </c>
      <c r="L501" s="3" t="s">
        <v>524</v>
      </c>
      <c r="M501" s="3">
        <v>100194</v>
      </c>
      <c r="N501" s="3">
        <v>6860</v>
      </c>
      <c r="O501" s="3">
        <f t="shared" si="7"/>
        <v>14.605539358600582</v>
      </c>
    </row>
    <row r="502" spans="9:15">
      <c r="I502" s="55"/>
      <c r="J502" s="3" t="s">
        <v>667</v>
      </c>
      <c r="K502" s="3">
        <v>5</v>
      </c>
      <c r="L502" s="3" t="s">
        <v>524</v>
      </c>
      <c r="M502" s="3">
        <v>7648</v>
      </c>
      <c r="N502" s="3">
        <v>872</v>
      </c>
      <c r="O502" s="3">
        <f t="shared" si="7"/>
        <v>8.7706422018348622</v>
      </c>
    </row>
    <row r="503" spans="9:15">
      <c r="I503" s="55"/>
      <c r="J503" s="3" t="s">
        <v>668</v>
      </c>
      <c r="K503" s="3">
        <v>7</v>
      </c>
      <c r="L503" s="3" t="s">
        <v>524</v>
      </c>
      <c r="M503" s="3">
        <v>30468</v>
      </c>
      <c r="N503" s="3">
        <v>1280</v>
      </c>
      <c r="O503" s="3">
        <f t="shared" si="7"/>
        <v>23.803125000000001</v>
      </c>
    </row>
    <row r="504" spans="9:15">
      <c r="I504" s="55"/>
      <c r="J504" s="3" t="s">
        <v>669</v>
      </c>
      <c r="K504" s="3">
        <v>18</v>
      </c>
      <c r="L504" s="3" t="s">
        <v>524</v>
      </c>
      <c r="M504" s="3">
        <v>57818</v>
      </c>
      <c r="N504" s="3">
        <v>1470</v>
      </c>
      <c r="O504" s="3">
        <f t="shared" si="7"/>
        <v>39.331972789115646</v>
      </c>
    </row>
    <row r="505" spans="9:15">
      <c r="I505" s="55"/>
      <c r="J505" s="3" t="s">
        <v>670</v>
      </c>
      <c r="K505" s="3">
        <v>5</v>
      </c>
      <c r="L505" s="3" t="s">
        <v>524</v>
      </c>
      <c r="M505" s="3">
        <v>16533</v>
      </c>
      <c r="N505" s="3">
        <v>798</v>
      </c>
      <c r="O505" s="3">
        <f t="shared" si="7"/>
        <v>20.718045112781954</v>
      </c>
    </row>
    <row r="506" spans="9:15">
      <c r="I506" s="55"/>
      <c r="J506" s="3" t="s">
        <v>671</v>
      </c>
      <c r="K506" s="3">
        <v>14</v>
      </c>
      <c r="L506" s="3" t="s">
        <v>524</v>
      </c>
      <c r="M506" s="3">
        <v>46065</v>
      </c>
      <c r="N506" s="3">
        <v>2410</v>
      </c>
      <c r="O506" s="3">
        <f t="shared" si="7"/>
        <v>19.114107883817429</v>
      </c>
    </row>
    <row r="507" spans="9:15">
      <c r="I507" s="55"/>
      <c r="J507" s="3" t="s">
        <v>672</v>
      </c>
      <c r="K507" s="3">
        <v>4</v>
      </c>
      <c r="L507" s="3" t="s">
        <v>524</v>
      </c>
      <c r="M507" s="3">
        <v>5863</v>
      </c>
      <c r="N507" s="3">
        <v>989</v>
      </c>
      <c r="O507" s="3">
        <f t="shared" si="7"/>
        <v>5.9282103134479271</v>
      </c>
    </row>
    <row r="508" spans="9:15">
      <c r="I508" s="55"/>
      <c r="J508" s="3" t="s">
        <v>673</v>
      </c>
      <c r="K508" s="3">
        <v>34</v>
      </c>
      <c r="L508" s="3" t="s">
        <v>524</v>
      </c>
      <c r="M508" s="3">
        <v>95407</v>
      </c>
      <c r="N508" s="3">
        <v>3085</v>
      </c>
      <c r="O508" s="3">
        <f t="shared" si="7"/>
        <v>30.926094003241491</v>
      </c>
    </row>
    <row r="509" spans="9:15">
      <c r="I509" s="55"/>
      <c r="J509" s="3" t="s">
        <v>674</v>
      </c>
      <c r="K509" s="3">
        <v>6</v>
      </c>
      <c r="L509" s="3" t="s">
        <v>524</v>
      </c>
      <c r="M509" s="3">
        <v>20551</v>
      </c>
      <c r="N509" s="3">
        <v>1037</v>
      </c>
      <c r="O509" s="3">
        <f t="shared" si="7"/>
        <v>19.817743490838957</v>
      </c>
    </row>
    <row r="510" spans="9:15">
      <c r="I510" s="55"/>
      <c r="J510" s="3" t="s">
        <v>675</v>
      </c>
      <c r="K510" s="3">
        <v>7</v>
      </c>
      <c r="L510" s="3" t="s">
        <v>524</v>
      </c>
      <c r="M510" s="3">
        <v>20207</v>
      </c>
      <c r="N510" s="3">
        <v>655</v>
      </c>
      <c r="O510" s="3">
        <f t="shared" si="7"/>
        <v>30.850381679389312</v>
      </c>
    </row>
    <row r="511" spans="9:15">
      <c r="I511" s="55"/>
      <c r="J511" s="3" t="s">
        <v>676</v>
      </c>
      <c r="K511" s="3">
        <v>8</v>
      </c>
      <c r="L511" s="3" t="s">
        <v>524</v>
      </c>
      <c r="M511" s="3">
        <v>23958</v>
      </c>
      <c r="N511" s="3">
        <v>970</v>
      </c>
      <c r="O511" s="3">
        <f t="shared" si="7"/>
        <v>24.69896907216495</v>
      </c>
    </row>
    <row r="512" spans="9:15">
      <c r="I512" s="55"/>
      <c r="J512" s="3" t="s">
        <v>677</v>
      </c>
      <c r="K512" s="3">
        <v>16</v>
      </c>
      <c r="L512" s="3" t="s">
        <v>524</v>
      </c>
      <c r="M512" s="3">
        <v>78916</v>
      </c>
      <c r="N512" s="3">
        <v>2397</v>
      </c>
      <c r="O512" s="3">
        <f t="shared" si="7"/>
        <v>32.922820191906553</v>
      </c>
    </row>
    <row r="513" spans="9:15">
      <c r="I513" s="55"/>
      <c r="J513" s="3" t="s">
        <v>678</v>
      </c>
      <c r="K513" s="3">
        <v>11</v>
      </c>
      <c r="L513" s="3" t="s">
        <v>524</v>
      </c>
      <c r="M513" s="3">
        <v>36146</v>
      </c>
      <c r="N513" s="3">
        <v>2202</v>
      </c>
      <c r="O513" s="3">
        <f t="shared" si="7"/>
        <v>16.415077202543142</v>
      </c>
    </row>
    <row r="514" spans="9:15">
      <c r="I514" s="55"/>
      <c r="J514" s="3" t="s">
        <v>679</v>
      </c>
      <c r="K514" s="3">
        <v>9</v>
      </c>
      <c r="L514" s="3" t="s">
        <v>524</v>
      </c>
      <c r="M514" s="3">
        <v>30826</v>
      </c>
      <c r="N514" s="3">
        <v>839</v>
      </c>
      <c r="O514" s="3">
        <f t="shared" si="7"/>
        <v>36.74135876042908</v>
      </c>
    </row>
    <row r="515" spans="9:15">
      <c r="I515" s="55"/>
      <c r="J515" s="3" t="s">
        <v>680</v>
      </c>
      <c r="K515" s="3">
        <v>10</v>
      </c>
      <c r="L515" s="3" t="s">
        <v>524</v>
      </c>
      <c r="M515" s="3">
        <v>32518</v>
      </c>
      <c r="N515" s="3">
        <v>1068</v>
      </c>
      <c r="O515" s="3">
        <f t="shared" ref="O515:O578" si="8">M515/N515</f>
        <v>30.44756554307116</v>
      </c>
    </row>
    <row r="516" spans="9:15">
      <c r="I516" s="55"/>
      <c r="J516" s="3" t="s">
        <v>681</v>
      </c>
      <c r="K516" s="3">
        <v>9</v>
      </c>
      <c r="L516" s="3" t="s">
        <v>524</v>
      </c>
      <c r="M516" s="3">
        <v>28973</v>
      </c>
      <c r="N516" s="3">
        <v>2569</v>
      </c>
      <c r="O516" s="3">
        <f t="shared" si="8"/>
        <v>11.277929155313352</v>
      </c>
    </row>
    <row r="517" spans="9:15">
      <c r="I517" s="55"/>
      <c r="J517" s="3" t="s">
        <v>682</v>
      </c>
      <c r="K517" s="3">
        <v>25</v>
      </c>
      <c r="L517" s="3" t="s">
        <v>524</v>
      </c>
      <c r="M517" s="3">
        <v>63910</v>
      </c>
      <c r="N517" s="3">
        <v>2310</v>
      </c>
      <c r="O517" s="3">
        <f t="shared" si="8"/>
        <v>27.666666666666668</v>
      </c>
    </row>
    <row r="518" spans="9:15">
      <c r="I518" s="55"/>
      <c r="J518" s="3" t="s">
        <v>683</v>
      </c>
      <c r="K518" s="3">
        <v>10</v>
      </c>
      <c r="L518" s="3" t="s">
        <v>524</v>
      </c>
      <c r="M518" s="3">
        <v>9270</v>
      </c>
      <c r="N518" s="3">
        <v>591</v>
      </c>
      <c r="O518" s="3">
        <f t="shared" si="8"/>
        <v>15.685279187817258</v>
      </c>
    </row>
    <row r="519" spans="9:15">
      <c r="I519" s="55"/>
      <c r="J519" s="3" t="s">
        <v>684</v>
      </c>
      <c r="K519" s="3">
        <v>1</v>
      </c>
      <c r="L519" s="3" t="s">
        <v>524</v>
      </c>
      <c r="M519" s="3">
        <v>2931</v>
      </c>
      <c r="N519" s="3">
        <v>822</v>
      </c>
      <c r="O519" s="3">
        <f t="shared" si="8"/>
        <v>3.5656934306569341</v>
      </c>
    </row>
    <row r="520" spans="9:15">
      <c r="I520" s="55"/>
      <c r="J520" s="3" t="s">
        <v>685</v>
      </c>
      <c r="K520" s="3">
        <v>8</v>
      </c>
      <c r="L520" s="3" t="s">
        <v>524</v>
      </c>
      <c r="M520" s="3">
        <v>35742</v>
      </c>
      <c r="N520" s="3">
        <v>980</v>
      </c>
      <c r="O520" s="3">
        <f t="shared" si="8"/>
        <v>36.471428571428568</v>
      </c>
    </row>
    <row r="521" spans="9:15">
      <c r="I521" s="55"/>
      <c r="J521" s="3" t="s">
        <v>686</v>
      </c>
      <c r="K521" s="3">
        <v>24</v>
      </c>
      <c r="L521" s="3" t="s">
        <v>524</v>
      </c>
      <c r="M521" s="3">
        <v>100708</v>
      </c>
      <c r="N521" s="3">
        <v>5797</v>
      </c>
      <c r="O521" s="3">
        <f t="shared" si="8"/>
        <v>17.372434017595307</v>
      </c>
    </row>
    <row r="522" spans="9:15">
      <c r="I522" s="55"/>
      <c r="J522" s="3" t="s">
        <v>687</v>
      </c>
      <c r="K522" s="3">
        <v>42</v>
      </c>
      <c r="L522" s="3" t="s">
        <v>524</v>
      </c>
      <c r="M522" s="3">
        <v>126129</v>
      </c>
      <c r="N522" s="3">
        <v>4263</v>
      </c>
      <c r="O522" s="3">
        <f t="shared" si="8"/>
        <v>29.586910626319494</v>
      </c>
    </row>
    <row r="523" spans="9:15">
      <c r="I523" s="55"/>
      <c r="J523" s="3" t="s">
        <v>688</v>
      </c>
      <c r="K523" s="3">
        <v>4</v>
      </c>
      <c r="L523" s="3" t="s">
        <v>524</v>
      </c>
      <c r="M523" s="3">
        <v>6870</v>
      </c>
      <c r="N523" s="3">
        <v>657</v>
      </c>
      <c r="O523" s="3">
        <f t="shared" si="8"/>
        <v>10.456621004566211</v>
      </c>
    </row>
    <row r="524" spans="9:15">
      <c r="I524" s="55"/>
      <c r="J524" s="3" t="s">
        <v>689</v>
      </c>
      <c r="K524" s="3">
        <v>11</v>
      </c>
      <c r="L524" s="3" t="s">
        <v>524</v>
      </c>
      <c r="M524" s="3">
        <v>15589</v>
      </c>
      <c r="N524" s="3">
        <v>1675</v>
      </c>
      <c r="O524" s="3">
        <f t="shared" si="8"/>
        <v>9.3068656716417912</v>
      </c>
    </row>
    <row r="525" spans="9:15">
      <c r="I525" s="55"/>
      <c r="J525" s="3" t="s">
        <v>690</v>
      </c>
      <c r="K525" s="3">
        <v>9</v>
      </c>
      <c r="L525" s="3" t="s">
        <v>524</v>
      </c>
      <c r="M525" s="3">
        <v>24124</v>
      </c>
      <c r="N525" s="3">
        <v>804</v>
      </c>
      <c r="O525" s="3">
        <f t="shared" si="8"/>
        <v>30.00497512437811</v>
      </c>
    </row>
    <row r="526" spans="9:15">
      <c r="I526" s="55"/>
      <c r="J526" s="3" t="s">
        <v>691</v>
      </c>
      <c r="K526" s="3">
        <v>10</v>
      </c>
      <c r="L526" s="3" t="s">
        <v>524</v>
      </c>
      <c r="M526" s="3">
        <v>35271</v>
      </c>
      <c r="N526" s="3">
        <v>1714</v>
      </c>
      <c r="O526" s="3">
        <f t="shared" si="8"/>
        <v>20.578179696616104</v>
      </c>
    </row>
    <row r="527" spans="9:15">
      <c r="I527" s="55"/>
      <c r="J527" s="3" t="s">
        <v>692</v>
      </c>
      <c r="K527" s="3">
        <v>13</v>
      </c>
      <c r="L527" s="3" t="s">
        <v>524</v>
      </c>
      <c r="M527" s="3">
        <v>35068</v>
      </c>
      <c r="N527" s="3">
        <v>877</v>
      </c>
      <c r="O527" s="3">
        <f t="shared" si="8"/>
        <v>39.986316989737745</v>
      </c>
    </row>
    <row r="528" spans="9:15">
      <c r="I528" s="55"/>
      <c r="J528" s="3" t="s">
        <v>693</v>
      </c>
      <c r="K528" s="3">
        <v>24</v>
      </c>
      <c r="L528" s="3" t="s">
        <v>524</v>
      </c>
      <c r="M528" s="3">
        <v>49859</v>
      </c>
      <c r="N528" s="3">
        <v>1926</v>
      </c>
      <c r="O528" s="3">
        <f t="shared" si="8"/>
        <v>25.887331256490135</v>
      </c>
    </row>
    <row r="529" spans="9:15">
      <c r="I529" s="55"/>
      <c r="J529" s="3" t="s">
        <v>694</v>
      </c>
      <c r="K529" s="3">
        <v>13</v>
      </c>
      <c r="L529" s="3" t="s">
        <v>524</v>
      </c>
      <c r="M529" s="3">
        <v>31893</v>
      </c>
      <c r="N529" s="3">
        <v>2380</v>
      </c>
      <c r="O529" s="3">
        <f t="shared" si="8"/>
        <v>13.400420168067226</v>
      </c>
    </row>
    <row r="530" spans="9:15">
      <c r="I530" s="55"/>
      <c r="J530" s="3" t="s">
        <v>695</v>
      </c>
      <c r="K530" s="3">
        <v>9</v>
      </c>
      <c r="L530" s="3" t="s">
        <v>524</v>
      </c>
      <c r="M530" s="3">
        <v>18727</v>
      </c>
      <c r="N530" s="3">
        <v>1247</v>
      </c>
      <c r="O530" s="3">
        <f t="shared" si="8"/>
        <v>15.017642341619888</v>
      </c>
    </row>
    <row r="531" spans="9:15">
      <c r="I531" s="55"/>
      <c r="J531" s="3" t="s">
        <v>696</v>
      </c>
      <c r="K531" s="3">
        <v>15</v>
      </c>
      <c r="L531" s="3" t="s">
        <v>524</v>
      </c>
      <c r="M531" s="3">
        <v>47334</v>
      </c>
      <c r="N531" s="3">
        <v>1726</v>
      </c>
      <c r="O531" s="3">
        <f t="shared" si="8"/>
        <v>27.424101969872538</v>
      </c>
    </row>
    <row r="532" spans="9:15">
      <c r="I532" s="55"/>
      <c r="J532" s="3" t="s">
        <v>697</v>
      </c>
      <c r="K532" s="3">
        <v>19</v>
      </c>
      <c r="L532" s="3" t="s">
        <v>524</v>
      </c>
      <c r="M532" s="3">
        <v>43374</v>
      </c>
      <c r="N532" s="3">
        <v>1822</v>
      </c>
      <c r="O532" s="3">
        <f t="shared" si="8"/>
        <v>23.805708013172339</v>
      </c>
    </row>
    <row r="533" spans="9:15">
      <c r="I533" s="55"/>
      <c r="J533" s="3" t="s">
        <v>698</v>
      </c>
      <c r="K533" s="3">
        <v>10</v>
      </c>
      <c r="L533" s="3" t="s">
        <v>524</v>
      </c>
      <c r="M533" s="3">
        <v>48177</v>
      </c>
      <c r="N533" s="3">
        <v>1268</v>
      </c>
      <c r="O533" s="3">
        <f t="shared" si="8"/>
        <v>37.994479495268138</v>
      </c>
    </row>
    <row r="534" spans="9:15">
      <c r="I534" s="55"/>
      <c r="J534" s="3" t="s">
        <v>699</v>
      </c>
      <c r="K534" s="3">
        <v>17</v>
      </c>
      <c r="L534" s="3" t="s">
        <v>524</v>
      </c>
      <c r="M534" s="3">
        <v>36287</v>
      </c>
      <c r="N534" s="3">
        <v>1452</v>
      </c>
      <c r="O534" s="3">
        <f t="shared" si="8"/>
        <v>24.991046831955924</v>
      </c>
    </row>
    <row r="535" spans="9:15">
      <c r="I535" s="55"/>
      <c r="J535" s="3" t="s">
        <v>700</v>
      </c>
      <c r="K535" s="3">
        <v>6</v>
      </c>
      <c r="L535" s="3" t="s">
        <v>524</v>
      </c>
      <c r="M535" s="3">
        <v>12095</v>
      </c>
      <c r="N535" s="3">
        <v>729</v>
      </c>
      <c r="O535" s="3">
        <f t="shared" si="8"/>
        <v>16.591220850480109</v>
      </c>
    </row>
    <row r="536" spans="9:15">
      <c r="I536" s="55"/>
      <c r="J536" s="3" t="s">
        <v>701</v>
      </c>
      <c r="K536" s="3">
        <v>14</v>
      </c>
      <c r="L536" s="3" t="s">
        <v>524</v>
      </c>
      <c r="M536" s="3">
        <v>35242</v>
      </c>
      <c r="N536" s="3">
        <v>3218</v>
      </c>
      <c r="O536" s="3">
        <f t="shared" si="8"/>
        <v>10.951522684897451</v>
      </c>
    </row>
    <row r="537" spans="9:15">
      <c r="I537" s="55"/>
      <c r="J537" s="3" t="s">
        <v>702</v>
      </c>
      <c r="K537" s="3">
        <v>8</v>
      </c>
      <c r="L537" s="3" t="s">
        <v>524</v>
      </c>
      <c r="M537" s="3">
        <v>22560</v>
      </c>
      <c r="N537" s="3">
        <v>1778</v>
      </c>
      <c r="O537" s="3">
        <f t="shared" si="8"/>
        <v>12.688413948256468</v>
      </c>
    </row>
    <row r="538" spans="9:15">
      <c r="I538" s="55"/>
      <c r="J538" s="3" t="s">
        <v>703</v>
      </c>
      <c r="K538" s="3">
        <v>4</v>
      </c>
      <c r="L538" s="3" t="s">
        <v>524</v>
      </c>
      <c r="M538" s="3">
        <v>16430</v>
      </c>
      <c r="N538" s="3">
        <v>1326</v>
      </c>
      <c r="O538" s="3">
        <f t="shared" si="8"/>
        <v>12.390648567119156</v>
      </c>
    </row>
    <row r="539" spans="9:15">
      <c r="I539" s="55"/>
      <c r="J539" s="3" t="s">
        <v>704</v>
      </c>
      <c r="K539" s="3">
        <v>10</v>
      </c>
      <c r="L539" s="3" t="s">
        <v>524</v>
      </c>
      <c r="M539" s="3">
        <v>41384</v>
      </c>
      <c r="N539" s="3">
        <v>1724</v>
      </c>
      <c r="O539" s="3">
        <f t="shared" si="8"/>
        <v>24.004640371229698</v>
      </c>
    </row>
    <row r="540" spans="9:15">
      <c r="I540" s="55"/>
      <c r="J540" s="3" t="s">
        <v>705</v>
      </c>
      <c r="K540" s="3">
        <v>6</v>
      </c>
      <c r="L540" s="3" t="s">
        <v>524</v>
      </c>
      <c r="M540" s="3">
        <v>36653</v>
      </c>
      <c r="N540" s="3">
        <v>1062</v>
      </c>
      <c r="O540" s="3">
        <f t="shared" si="8"/>
        <v>34.513182674199626</v>
      </c>
    </row>
    <row r="541" spans="9:15">
      <c r="I541" s="55"/>
      <c r="J541" s="3" t="s">
        <v>706</v>
      </c>
      <c r="K541" s="3">
        <v>15</v>
      </c>
      <c r="L541" s="3" t="s">
        <v>524</v>
      </c>
      <c r="M541" s="3">
        <v>48261</v>
      </c>
      <c r="N541" s="3">
        <v>2050</v>
      </c>
      <c r="O541" s="3">
        <f t="shared" si="8"/>
        <v>23.541951219512196</v>
      </c>
    </row>
    <row r="542" spans="9:15">
      <c r="I542" s="55"/>
      <c r="J542" s="3" t="s">
        <v>707</v>
      </c>
      <c r="K542" s="3">
        <v>15</v>
      </c>
      <c r="L542" s="3" t="s">
        <v>524</v>
      </c>
      <c r="M542" s="3">
        <v>54710</v>
      </c>
      <c r="N542" s="3">
        <v>2045</v>
      </c>
      <c r="O542" s="3">
        <f t="shared" si="8"/>
        <v>26.753056234718827</v>
      </c>
    </row>
    <row r="543" spans="9:15">
      <c r="I543" s="55"/>
      <c r="J543" s="3" t="s">
        <v>708</v>
      </c>
      <c r="K543" s="3">
        <v>28</v>
      </c>
      <c r="L543" s="3" t="s">
        <v>524</v>
      </c>
      <c r="M543" s="3">
        <v>131435</v>
      </c>
      <c r="N543" s="3">
        <v>4182</v>
      </c>
      <c r="O543" s="3">
        <f t="shared" si="8"/>
        <v>31.428742228598757</v>
      </c>
    </row>
    <row r="544" spans="9:15">
      <c r="I544" s="55"/>
      <c r="J544" s="3" t="s">
        <v>709</v>
      </c>
      <c r="K544" s="3">
        <v>37</v>
      </c>
      <c r="L544" s="3" t="s">
        <v>524</v>
      </c>
      <c r="M544" s="3">
        <v>62863</v>
      </c>
      <c r="N544" s="3">
        <v>4903</v>
      </c>
      <c r="O544" s="3">
        <f t="shared" si="8"/>
        <v>12.821333877218029</v>
      </c>
    </row>
    <row r="545" spans="9:15">
      <c r="I545" s="55"/>
      <c r="J545" s="3" t="s">
        <v>710</v>
      </c>
      <c r="K545" s="3">
        <v>10</v>
      </c>
      <c r="L545" s="3" t="s">
        <v>524</v>
      </c>
      <c r="M545" s="3">
        <v>38032</v>
      </c>
      <c r="N545" s="3">
        <v>1461</v>
      </c>
      <c r="O545" s="3">
        <f t="shared" si="8"/>
        <v>26.031485284052017</v>
      </c>
    </row>
    <row r="546" spans="9:15">
      <c r="I546" s="55"/>
      <c r="J546" s="3" t="s">
        <v>711</v>
      </c>
      <c r="K546" s="3">
        <v>13</v>
      </c>
      <c r="L546" s="3" t="s">
        <v>524</v>
      </c>
      <c r="M546" s="3">
        <v>19566</v>
      </c>
      <c r="N546" s="3">
        <v>1798</v>
      </c>
      <c r="O546" s="3">
        <f t="shared" si="8"/>
        <v>10.882091212458286</v>
      </c>
    </row>
    <row r="547" spans="9:15">
      <c r="I547" s="55"/>
      <c r="J547" s="3" t="s">
        <v>712</v>
      </c>
      <c r="K547" s="3">
        <v>4</v>
      </c>
      <c r="L547" s="3" t="s">
        <v>524</v>
      </c>
      <c r="M547" s="3">
        <v>23147</v>
      </c>
      <c r="N547" s="3">
        <v>555</v>
      </c>
      <c r="O547" s="3">
        <f t="shared" si="8"/>
        <v>41.70630630630631</v>
      </c>
    </row>
    <row r="548" spans="9:15">
      <c r="I548" s="55"/>
      <c r="J548" s="3" t="s">
        <v>713</v>
      </c>
      <c r="K548" s="3">
        <v>11</v>
      </c>
      <c r="L548" s="3" t="s">
        <v>524</v>
      </c>
      <c r="M548" s="3">
        <v>17438</v>
      </c>
      <c r="N548" s="3">
        <v>1694</v>
      </c>
      <c r="O548" s="3">
        <f t="shared" si="8"/>
        <v>10.293978748524204</v>
      </c>
    </row>
    <row r="549" spans="9:15">
      <c r="I549" s="55"/>
      <c r="J549" s="3" t="s">
        <v>714</v>
      </c>
      <c r="K549" s="3">
        <v>22</v>
      </c>
      <c r="L549" s="3" t="s">
        <v>524</v>
      </c>
      <c r="M549" s="3">
        <v>29515</v>
      </c>
      <c r="N549" s="3">
        <v>3574</v>
      </c>
      <c r="O549" s="3">
        <f t="shared" si="8"/>
        <v>8.2582540570789025</v>
      </c>
    </row>
    <row r="550" spans="9:15">
      <c r="I550" s="55"/>
      <c r="J550" s="3" t="s">
        <v>715</v>
      </c>
      <c r="K550" s="3">
        <v>22</v>
      </c>
      <c r="L550" s="3" t="s">
        <v>524</v>
      </c>
      <c r="M550" s="3">
        <v>54503</v>
      </c>
      <c r="N550" s="3">
        <v>3703</v>
      </c>
      <c r="O550" s="3">
        <f t="shared" si="8"/>
        <v>14.718606535241696</v>
      </c>
    </row>
    <row r="551" spans="9:15">
      <c r="I551" s="55"/>
      <c r="J551" s="3" t="s">
        <v>716</v>
      </c>
      <c r="K551" s="3">
        <v>7</v>
      </c>
      <c r="L551" s="3" t="s">
        <v>524</v>
      </c>
      <c r="M551" s="3">
        <v>34042</v>
      </c>
      <c r="N551" s="3">
        <v>845</v>
      </c>
      <c r="O551" s="3">
        <f t="shared" si="8"/>
        <v>40.286390532544381</v>
      </c>
    </row>
    <row r="552" spans="9:15">
      <c r="I552" s="55"/>
      <c r="J552" s="3" t="s">
        <v>717</v>
      </c>
      <c r="K552" s="3">
        <v>5</v>
      </c>
      <c r="L552" s="3" t="s">
        <v>524</v>
      </c>
      <c r="M552" s="3">
        <v>7235</v>
      </c>
      <c r="N552" s="3">
        <v>2052</v>
      </c>
      <c r="O552" s="3">
        <f t="shared" si="8"/>
        <v>3.5258284600389862</v>
      </c>
    </row>
    <row r="553" spans="9:15">
      <c r="I553" s="55"/>
      <c r="J553" s="3" t="s">
        <v>718</v>
      </c>
      <c r="K553" s="3">
        <v>9</v>
      </c>
      <c r="L553" s="3" t="s">
        <v>524</v>
      </c>
      <c r="M553" s="3">
        <v>35000</v>
      </c>
      <c r="N553" s="3">
        <v>1045</v>
      </c>
      <c r="O553" s="3">
        <f t="shared" si="8"/>
        <v>33.492822966507177</v>
      </c>
    </row>
    <row r="554" spans="9:15">
      <c r="I554" s="55"/>
      <c r="J554" s="3" t="s">
        <v>719</v>
      </c>
      <c r="K554" s="3">
        <v>21</v>
      </c>
      <c r="L554" s="3" t="s">
        <v>524</v>
      </c>
      <c r="M554" s="3">
        <v>55853</v>
      </c>
      <c r="N554" s="3">
        <v>1779</v>
      </c>
      <c r="O554" s="3">
        <f t="shared" si="8"/>
        <v>31.395727937043283</v>
      </c>
    </row>
    <row r="555" spans="9:15">
      <c r="I555" s="55"/>
      <c r="J555" s="3" t="s">
        <v>720</v>
      </c>
      <c r="K555" s="3">
        <v>13</v>
      </c>
      <c r="L555" s="3" t="s">
        <v>524</v>
      </c>
      <c r="M555" s="3">
        <v>31419</v>
      </c>
      <c r="N555" s="3">
        <v>1566</v>
      </c>
      <c r="O555" s="3">
        <f t="shared" si="8"/>
        <v>20.063218390804597</v>
      </c>
    </row>
    <row r="556" spans="9:15">
      <c r="I556" s="55"/>
      <c r="J556" s="3" t="s">
        <v>721</v>
      </c>
      <c r="K556" s="3">
        <v>10</v>
      </c>
      <c r="L556" s="3" t="s">
        <v>524</v>
      </c>
      <c r="M556" s="3">
        <v>27005</v>
      </c>
      <c r="N556" s="3">
        <v>1347</v>
      </c>
      <c r="O556" s="3">
        <f t="shared" si="8"/>
        <v>20.048255382331106</v>
      </c>
    </row>
    <row r="557" spans="9:15">
      <c r="I557" s="55"/>
      <c r="J557" s="3" t="s">
        <v>722</v>
      </c>
      <c r="K557" s="3">
        <v>21</v>
      </c>
      <c r="L557" s="3" t="s">
        <v>524</v>
      </c>
      <c r="M557" s="3">
        <v>35126</v>
      </c>
      <c r="N557" s="3">
        <v>3048</v>
      </c>
      <c r="O557" s="3">
        <f t="shared" si="8"/>
        <v>11.524278215223097</v>
      </c>
    </row>
    <row r="558" spans="9:15">
      <c r="I558" s="55"/>
      <c r="J558" s="3" t="s">
        <v>723</v>
      </c>
      <c r="K558" s="3">
        <v>23</v>
      </c>
      <c r="L558" s="3" t="s">
        <v>524</v>
      </c>
      <c r="M558" s="3">
        <v>96281</v>
      </c>
      <c r="N558" s="3">
        <v>3648</v>
      </c>
      <c r="O558" s="3">
        <f t="shared" si="8"/>
        <v>26.39281798245614</v>
      </c>
    </row>
    <row r="559" spans="9:15">
      <c r="I559" s="55"/>
      <c r="J559" s="3" t="s">
        <v>724</v>
      </c>
      <c r="K559" s="3">
        <v>10</v>
      </c>
      <c r="L559" s="3" t="s">
        <v>524</v>
      </c>
      <c r="M559" s="3">
        <v>39413</v>
      </c>
      <c r="N559" s="3">
        <v>1802</v>
      </c>
      <c r="O559" s="3">
        <f t="shared" si="8"/>
        <v>21.871809100998892</v>
      </c>
    </row>
    <row r="560" spans="9:15">
      <c r="I560" s="55"/>
      <c r="J560" s="3" t="s">
        <v>725</v>
      </c>
      <c r="K560" s="3">
        <v>16</v>
      </c>
      <c r="L560" s="3" t="s">
        <v>524</v>
      </c>
      <c r="M560" s="3">
        <v>66408</v>
      </c>
      <c r="N560" s="3">
        <v>1143</v>
      </c>
      <c r="O560" s="3">
        <f t="shared" si="8"/>
        <v>58.099737532808398</v>
      </c>
    </row>
    <row r="561" spans="9:15">
      <c r="I561" s="55"/>
      <c r="J561" s="3" t="s">
        <v>726</v>
      </c>
      <c r="K561" s="3">
        <v>4</v>
      </c>
      <c r="L561" s="3" t="s">
        <v>524</v>
      </c>
      <c r="M561" s="3">
        <v>8979</v>
      </c>
      <c r="N561" s="3">
        <v>1716</v>
      </c>
      <c r="O561" s="3">
        <f t="shared" si="8"/>
        <v>5.2325174825174825</v>
      </c>
    </row>
    <row r="562" spans="9:15">
      <c r="I562" s="55"/>
      <c r="J562" s="3" t="s">
        <v>727</v>
      </c>
      <c r="K562" s="3">
        <v>3</v>
      </c>
      <c r="L562" s="3" t="s">
        <v>524</v>
      </c>
      <c r="M562" s="3">
        <v>13329</v>
      </c>
      <c r="N562" s="3">
        <v>825</v>
      </c>
      <c r="O562" s="3">
        <f t="shared" si="8"/>
        <v>16.156363636363636</v>
      </c>
    </row>
    <row r="563" spans="9:15">
      <c r="I563" s="55"/>
      <c r="J563" s="3" t="s">
        <v>728</v>
      </c>
      <c r="K563" s="3">
        <v>10</v>
      </c>
      <c r="L563" s="3" t="s">
        <v>524</v>
      </c>
      <c r="M563" s="3">
        <v>18459</v>
      </c>
      <c r="N563" s="3">
        <v>1001</v>
      </c>
      <c r="O563" s="3">
        <f t="shared" si="8"/>
        <v>18.44055944055944</v>
      </c>
    </row>
    <row r="564" spans="9:15">
      <c r="I564" s="55"/>
      <c r="J564" s="3" t="s">
        <v>729</v>
      </c>
      <c r="K564" s="3">
        <v>13</v>
      </c>
      <c r="L564" s="3" t="s">
        <v>524</v>
      </c>
      <c r="M564" s="3">
        <v>28036</v>
      </c>
      <c r="N564" s="3">
        <v>1140</v>
      </c>
      <c r="O564" s="3">
        <f t="shared" si="8"/>
        <v>24.592982456140351</v>
      </c>
    </row>
    <row r="565" spans="9:15">
      <c r="I565" s="55"/>
      <c r="J565" s="3" t="s">
        <v>730</v>
      </c>
      <c r="K565" s="3">
        <v>8</v>
      </c>
      <c r="L565" s="3" t="s">
        <v>524</v>
      </c>
      <c r="M565" s="3">
        <v>46969</v>
      </c>
      <c r="N565" s="3">
        <v>1186</v>
      </c>
      <c r="O565" s="3">
        <f t="shared" si="8"/>
        <v>39.602866779089375</v>
      </c>
    </row>
    <row r="566" spans="9:15">
      <c r="I566" s="55"/>
      <c r="J566" s="3" t="s">
        <v>731</v>
      </c>
      <c r="K566" s="3">
        <v>9</v>
      </c>
      <c r="L566" s="3" t="s">
        <v>524</v>
      </c>
      <c r="M566" s="3">
        <v>19831</v>
      </c>
      <c r="N566" s="3">
        <v>1672</v>
      </c>
      <c r="O566" s="3">
        <f t="shared" si="8"/>
        <v>11.860645933014354</v>
      </c>
    </row>
    <row r="567" spans="9:15">
      <c r="I567" s="55"/>
      <c r="J567" s="3" t="s">
        <v>732</v>
      </c>
      <c r="K567" s="3">
        <v>20</v>
      </c>
      <c r="L567" s="3" t="s">
        <v>524</v>
      </c>
      <c r="M567" s="3">
        <v>54547</v>
      </c>
      <c r="N567" s="3">
        <v>2240</v>
      </c>
      <c r="O567" s="3">
        <f t="shared" si="8"/>
        <v>24.351339285714285</v>
      </c>
    </row>
    <row r="568" spans="9:15">
      <c r="I568" s="55"/>
      <c r="J568" s="3" t="s">
        <v>733</v>
      </c>
      <c r="K568" s="3">
        <v>17</v>
      </c>
      <c r="L568" s="3" t="s">
        <v>524</v>
      </c>
      <c r="M568" s="3">
        <v>44673</v>
      </c>
      <c r="N568" s="3">
        <v>1229</v>
      </c>
      <c r="O568" s="3">
        <f t="shared" si="8"/>
        <v>36.349064279902358</v>
      </c>
    </row>
    <row r="569" spans="9:15">
      <c r="I569" s="55"/>
      <c r="J569" s="3" t="s">
        <v>734</v>
      </c>
      <c r="K569" s="3">
        <v>15</v>
      </c>
      <c r="L569" s="3" t="s">
        <v>524</v>
      </c>
      <c r="M569" s="3">
        <v>32289</v>
      </c>
      <c r="N569" s="3">
        <v>1320</v>
      </c>
      <c r="O569" s="3">
        <f t="shared" si="8"/>
        <v>24.461363636363636</v>
      </c>
    </row>
    <row r="570" spans="9:15">
      <c r="I570" s="55"/>
      <c r="J570" s="3" t="s">
        <v>735</v>
      </c>
      <c r="K570" s="3">
        <v>12</v>
      </c>
      <c r="L570" s="3" t="s">
        <v>524</v>
      </c>
      <c r="M570" s="3">
        <v>28842</v>
      </c>
      <c r="N570" s="3">
        <v>2121</v>
      </c>
      <c r="O570" s="3">
        <f t="shared" si="8"/>
        <v>13.598302687411598</v>
      </c>
    </row>
    <row r="571" spans="9:15">
      <c r="I571" s="55"/>
      <c r="J571" s="3" t="s">
        <v>736</v>
      </c>
      <c r="K571" s="3">
        <v>44</v>
      </c>
      <c r="L571" s="3" t="s">
        <v>524</v>
      </c>
      <c r="M571" s="3">
        <v>83807</v>
      </c>
      <c r="N571" s="3">
        <v>4217</v>
      </c>
      <c r="O571" s="3">
        <f t="shared" si="8"/>
        <v>19.873606829499643</v>
      </c>
    </row>
    <row r="572" spans="9:15">
      <c r="I572" s="55"/>
      <c r="J572" s="3" t="s">
        <v>737</v>
      </c>
      <c r="K572" s="3">
        <v>26</v>
      </c>
      <c r="L572" s="3" t="s">
        <v>524</v>
      </c>
      <c r="M572" s="3">
        <v>77606</v>
      </c>
      <c r="N572" s="3">
        <v>3712</v>
      </c>
      <c r="O572" s="3">
        <f t="shared" si="8"/>
        <v>20.906788793103448</v>
      </c>
    </row>
    <row r="573" spans="9:15">
      <c r="I573" s="55"/>
      <c r="J573" s="3" t="s">
        <v>738</v>
      </c>
      <c r="K573" s="3">
        <v>9</v>
      </c>
      <c r="L573" s="3" t="s">
        <v>524</v>
      </c>
      <c r="M573" s="3">
        <v>16907</v>
      </c>
      <c r="N573" s="3">
        <v>1602</v>
      </c>
      <c r="O573" s="3">
        <f t="shared" si="8"/>
        <v>10.553682896379526</v>
      </c>
    </row>
    <row r="574" spans="9:15">
      <c r="I574" s="55"/>
      <c r="J574" s="3" t="s">
        <v>739</v>
      </c>
      <c r="K574" s="3">
        <v>8</v>
      </c>
      <c r="L574" s="3" t="s">
        <v>524</v>
      </c>
      <c r="M574" s="3">
        <v>49204</v>
      </c>
      <c r="N574" s="3">
        <v>969</v>
      </c>
      <c r="O574" s="3">
        <f t="shared" si="8"/>
        <v>50.778121775025802</v>
      </c>
    </row>
    <row r="575" spans="9:15">
      <c r="I575" s="55"/>
      <c r="J575" s="3" t="s">
        <v>740</v>
      </c>
      <c r="K575" s="3">
        <v>43</v>
      </c>
      <c r="L575" s="3" t="s">
        <v>524</v>
      </c>
      <c r="M575" s="3">
        <v>157035</v>
      </c>
      <c r="N575" s="3">
        <v>7202</v>
      </c>
      <c r="O575" s="3">
        <f t="shared" si="8"/>
        <v>21.804359900027769</v>
      </c>
    </row>
    <row r="576" spans="9:15">
      <c r="I576" s="55"/>
      <c r="J576" s="3" t="s">
        <v>741</v>
      </c>
      <c r="K576" s="3">
        <v>10</v>
      </c>
      <c r="L576" s="3" t="s">
        <v>524</v>
      </c>
      <c r="M576" s="3">
        <v>11232</v>
      </c>
      <c r="N576" s="3">
        <v>749</v>
      </c>
      <c r="O576" s="3">
        <f t="shared" si="8"/>
        <v>14.995994659546062</v>
      </c>
    </row>
    <row r="577" spans="9:15">
      <c r="I577" s="55"/>
      <c r="J577" s="3" t="s">
        <v>742</v>
      </c>
      <c r="K577" s="3">
        <v>14</v>
      </c>
      <c r="L577" s="3" t="s">
        <v>524</v>
      </c>
      <c r="M577" s="3">
        <v>58946</v>
      </c>
      <c r="N577" s="3">
        <v>1783</v>
      </c>
      <c r="O577" s="3">
        <f t="shared" si="8"/>
        <v>33.060011217049919</v>
      </c>
    </row>
    <row r="578" spans="9:15">
      <c r="I578" s="55"/>
      <c r="J578" s="3" t="s">
        <v>743</v>
      </c>
      <c r="K578" s="3">
        <v>4</v>
      </c>
      <c r="L578" s="3" t="s">
        <v>524</v>
      </c>
      <c r="M578" s="3">
        <v>24590</v>
      </c>
      <c r="N578" s="3">
        <v>1071</v>
      </c>
      <c r="O578" s="3">
        <f t="shared" si="8"/>
        <v>22.959850606909431</v>
      </c>
    </row>
    <row r="579" spans="9:15">
      <c r="I579" s="55"/>
      <c r="J579" s="3" t="s">
        <v>744</v>
      </c>
      <c r="K579" s="3">
        <v>14</v>
      </c>
      <c r="L579" s="3" t="s">
        <v>524</v>
      </c>
      <c r="M579" s="3">
        <v>37144</v>
      </c>
      <c r="N579" s="3">
        <v>4393</v>
      </c>
      <c r="O579" s="3">
        <f t="shared" ref="O579:O642" si="9">M579/N579</f>
        <v>8.4552697473252909</v>
      </c>
    </row>
    <row r="580" spans="9:15">
      <c r="I580" s="55"/>
      <c r="J580" s="3" t="s">
        <v>745</v>
      </c>
      <c r="K580" s="3">
        <v>11</v>
      </c>
      <c r="L580" s="3" t="s">
        <v>524</v>
      </c>
      <c r="M580" s="3">
        <v>43579</v>
      </c>
      <c r="N580" s="3">
        <v>1304</v>
      </c>
      <c r="O580" s="3">
        <f t="shared" si="9"/>
        <v>33.41947852760736</v>
      </c>
    </row>
    <row r="581" spans="9:15">
      <c r="I581" s="55"/>
      <c r="J581" s="3" t="s">
        <v>746</v>
      </c>
      <c r="K581" s="3">
        <v>13</v>
      </c>
      <c r="L581" s="3" t="s">
        <v>524</v>
      </c>
      <c r="M581" s="3">
        <v>73068</v>
      </c>
      <c r="N581" s="3">
        <v>2191</v>
      </c>
      <c r="O581" s="3">
        <f t="shared" si="9"/>
        <v>33.349155636695571</v>
      </c>
    </row>
    <row r="582" spans="9:15">
      <c r="I582" s="55"/>
      <c r="J582" s="3" t="s">
        <v>747</v>
      </c>
      <c r="K582" s="3">
        <v>22</v>
      </c>
      <c r="L582" s="3" t="s">
        <v>524</v>
      </c>
      <c r="M582" s="3">
        <v>59962</v>
      </c>
      <c r="N582" s="3">
        <v>2936</v>
      </c>
      <c r="O582" s="3">
        <f t="shared" si="9"/>
        <v>20.423024523160763</v>
      </c>
    </row>
    <row r="583" spans="9:15">
      <c r="I583" s="55"/>
      <c r="J583" s="3" t="s">
        <v>748</v>
      </c>
      <c r="K583" s="3">
        <v>13</v>
      </c>
      <c r="L583" s="3" t="s">
        <v>524</v>
      </c>
      <c r="M583" s="3">
        <v>39679</v>
      </c>
      <c r="N583" s="3">
        <v>1323</v>
      </c>
      <c r="O583" s="3">
        <f t="shared" si="9"/>
        <v>29.991685563114135</v>
      </c>
    </row>
    <row r="584" spans="9:15">
      <c r="I584" s="55"/>
      <c r="J584" s="3" t="s">
        <v>749</v>
      </c>
      <c r="K584" s="3">
        <v>8</v>
      </c>
      <c r="L584" s="3" t="s">
        <v>524</v>
      </c>
      <c r="M584" s="3">
        <v>29494</v>
      </c>
      <c r="N584" s="3">
        <v>919</v>
      </c>
      <c r="O584" s="3">
        <f t="shared" si="9"/>
        <v>32.093579978237216</v>
      </c>
    </row>
    <row r="585" spans="9:15">
      <c r="I585" s="55"/>
      <c r="J585" s="3" t="s">
        <v>750</v>
      </c>
      <c r="K585" s="3">
        <v>6</v>
      </c>
      <c r="L585" s="3" t="s">
        <v>524</v>
      </c>
      <c r="M585" s="3">
        <v>11143</v>
      </c>
      <c r="N585" s="3">
        <v>665</v>
      </c>
      <c r="O585" s="3">
        <f t="shared" si="9"/>
        <v>16.756390977443608</v>
      </c>
    </row>
    <row r="586" spans="9:15">
      <c r="I586" s="55"/>
      <c r="J586" s="3" t="s">
        <v>751</v>
      </c>
      <c r="K586" s="3">
        <v>17</v>
      </c>
      <c r="L586" s="3" t="s">
        <v>524</v>
      </c>
      <c r="M586" s="3">
        <v>62734</v>
      </c>
      <c r="N586" s="3">
        <v>2318</v>
      </c>
      <c r="O586" s="3">
        <f t="shared" si="9"/>
        <v>27.063848144952544</v>
      </c>
    </row>
    <row r="587" spans="9:15">
      <c r="I587" s="55"/>
      <c r="J587" s="3" t="s">
        <v>752</v>
      </c>
      <c r="K587" s="3">
        <v>9</v>
      </c>
      <c r="L587" s="3" t="s">
        <v>524</v>
      </c>
      <c r="M587" s="3">
        <v>20415</v>
      </c>
      <c r="N587" s="3">
        <v>1412</v>
      </c>
      <c r="O587" s="3">
        <f t="shared" si="9"/>
        <v>14.458215297450424</v>
      </c>
    </row>
    <row r="588" spans="9:15">
      <c r="I588" s="55"/>
      <c r="J588" s="3" t="s">
        <v>753</v>
      </c>
      <c r="K588" s="3">
        <v>9</v>
      </c>
      <c r="L588" s="3" t="s">
        <v>524</v>
      </c>
      <c r="M588" s="3">
        <v>28953</v>
      </c>
      <c r="N588" s="3">
        <v>1734</v>
      </c>
      <c r="O588" s="3">
        <f t="shared" si="9"/>
        <v>16.697231833910035</v>
      </c>
    </row>
    <row r="589" spans="9:15">
      <c r="I589" s="55"/>
      <c r="J589" s="3" t="s">
        <v>754</v>
      </c>
      <c r="K589" s="3">
        <v>18</v>
      </c>
      <c r="L589" s="3" t="s">
        <v>524</v>
      </c>
      <c r="M589" s="3">
        <v>59217</v>
      </c>
      <c r="N589" s="3">
        <v>4893</v>
      </c>
      <c r="O589" s="3">
        <f t="shared" si="9"/>
        <v>12.102391171060699</v>
      </c>
    </row>
    <row r="590" spans="9:15">
      <c r="I590" s="55"/>
      <c r="J590" s="3" t="s">
        <v>755</v>
      </c>
      <c r="K590" s="3">
        <v>8</v>
      </c>
      <c r="L590" s="3" t="s">
        <v>524</v>
      </c>
      <c r="M590" s="3">
        <v>23803</v>
      </c>
      <c r="N590" s="3">
        <v>1558</v>
      </c>
      <c r="O590" s="3">
        <f t="shared" si="9"/>
        <v>15.277920410783056</v>
      </c>
    </row>
    <row r="591" spans="9:15">
      <c r="I591" s="55"/>
      <c r="J591" s="3" t="s">
        <v>756</v>
      </c>
      <c r="K591" s="3">
        <v>20</v>
      </c>
      <c r="L591" s="3" t="s">
        <v>524</v>
      </c>
      <c r="M591" s="3">
        <v>85477</v>
      </c>
      <c r="N591" s="3">
        <v>3619</v>
      </c>
      <c r="O591" s="3">
        <f t="shared" si="9"/>
        <v>23.618955512572533</v>
      </c>
    </row>
    <row r="592" spans="9:15">
      <c r="I592" s="55"/>
      <c r="J592" s="3" t="s">
        <v>757</v>
      </c>
      <c r="K592" s="3">
        <v>21</v>
      </c>
      <c r="L592" s="3" t="s">
        <v>524</v>
      </c>
      <c r="M592" s="3">
        <v>35917</v>
      </c>
      <c r="N592" s="3">
        <v>2428</v>
      </c>
      <c r="O592" s="3">
        <f t="shared" si="9"/>
        <v>14.792833607907744</v>
      </c>
    </row>
    <row r="593" spans="9:15">
      <c r="I593" s="55"/>
      <c r="J593" s="3" t="s">
        <v>758</v>
      </c>
      <c r="K593" s="3">
        <v>6</v>
      </c>
      <c r="L593" s="3" t="s">
        <v>524</v>
      </c>
      <c r="M593" s="3">
        <v>14654</v>
      </c>
      <c r="N593" s="3">
        <v>731</v>
      </c>
      <c r="O593" s="3">
        <f t="shared" si="9"/>
        <v>20.046511627906977</v>
      </c>
    </row>
    <row r="594" spans="9:15">
      <c r="I594" s="55"/>
      <c r="J594" s="3" t="s">
        <v>759</v>
      </c>
      <c r="K594" s="3">
        <v>19</v>
      </c>
      <c r="L594" s="3" t="s">
        <v>524</v>
      </c>
      <c r="M594" s="3">
        <v>62701</v>
      </c>
      <c r="N594" s="3">
        <v>2872</v>
      </c>
      <c r="O594" s="3">
        <f t="shared" si="9"/>
        <v>21.831824512534819</v>
      </c>
    </row>
    <row r="595" spans="9:15">
      <c r="I595" s="55"/>
      <c r="J595" s="3" t="s">
        <v>760</v>
      </c>
      <c r="K595" s="3">
        <v>7</v>
      </c>
      <c r="L595" s="3" t="s">
        <v>524</v>
      </c>
      <c r="M595" s="3">
        <v>14297</v>
      </c>
      <c r="N595" s="3">
        <v>1561</v>
      </c>
      <c r="O595" s="3">
        <f t="shared" si="9"/>
        <v>9.1588725176169117</v>
      </c>
    </row>
    <row r="596" spans="9:15">
      <c r="I596" s="55"/>
      <c r="J596" s="3" t="s">
        <v>761</v>
      </c>
      <c r="K596" s="3">
        <v>16</v>
      </c>
      <c r="L596" s="3" t="s">
        <v>524</v>
      </c>
      <c r="M596" s="3">
        <v>85205</v>
      </c>
      <c r="N596" s="3">
        <v>2760</v>
      </c>
      <c r="O596" s="3">
        <f t="shared" si="9"/>
        <v>30.871376811594203</v>
      </c>
    </row>
    <row r="597" spans="9:15">
      <c r="I597" s="55"/>
      <c r="J597" s="3" t="s">
        <v>762</v>
      </c>
      <c r="K597" s="3">
        <v>9</v>
      </c>
      <c r="L597" s="3" t="s">
        <v>524</v>
      </c>
      <c r="M597" s="3">
        <v>21203</v>
      </c>
      <c r="N597" s="3">
        <v>1861</v>
      </c>
      <c r="O597" s="3">
        <f t="shared" si="9"/>
        <v>11.393336915636754</v>
      </c>
    </row>
    <row r="598" spans="9:15">
      <c r="I598" s="55"/>
      <c r="J598" s="3" t="s">
        <v>763</v>
      </c>
      <c r="K598" s="3">
        <v>10</v>
      </c>
      <c r="L598" s="3" t="s">
        <v>764</v>
      </c>
      <c r="M598" s="3">
        <v>40088</v>
      </c>
      <c r="N598" s="3">
        <v>1266</v>
      </c>
      <c r="O598" s="3">
        <f t="shared" si="9"/>
        <v>31.665086887835702</v>
      </c>
    </row>
    <row r="599" spans="9:15">
      <c r="I599" s="55"/>
      <c r="J599" s="3" t="s">
        <v>765</v>
      </c>
      <c r="K599" s="3">
        <v>7</v>
      </c>
      <c r="L599" s="3" t="s">
        <v>764</v>
      </c>
      <c r="M599" s="3">
        <v>49653</v>
      </c>
      <c r="N599" s="3">
        <v>1511</v>
      </c>
      <c r="O599" s="3">
        <f t="shared" si="9"/>
        <v>32.86101919258769</v>
      </c>
    </row>
    <row r="600" spans="9:15">
      <c r="I600" s="55"/>
      <c r="J600" s="3" t="s">
        <v>766</v>
      </c>
      <c r="K600" s="3">
        <v>6</v>
      </c>
      <c r="L600" s="3" t="s">
        <v>764</v>
      </c>
      <c r="M600" s="3">
        <v>23624</v>
      </c>
      <c r="N600" s="3">
        <v>1819</v>
      </c>
      <c r="O600" s="3">
        <f t="shared" si="9"/>
        <v>12.987355689939527</v>
      </c>
    </row>
    <row r="601" spans="9:15">
      <c r="I601" s="55"/>
      <c r="J601" s="3" t="s">
        <v>767</v>
      </c>
      <c r="K601" s="3">
        <v>17</v>
      </c>
      <c r="L601" s="3" t="s">
        <v>764</v>
      </c>
      <c r="M601" s="3">
        <v>110118</v>
      </c>
      <c r="N601" s="3">
        <v>1600</v>
      </c>
      <c r="O601" s="3">
        <f t="shared" si="9"/>
        <v>68.823750000000004</v>
      </c>
    </row>
    <row r="602" spans="9:15">
      <c r="I602" s="55"/>
      <c r="J602" s="3" t="s">
        <v>768</v>
      </c>
      <c r="K602" s="3">
        <v>21</v>
      </c>
      <c r="L602" s="3" t="s">
        <v>764</v>
      </c>
      <c r="M602" s="3">
        <v>156774</v>
      </c>
      <c r="N602" s="3">
        <v>2740</v>
      </c>
      <c r="O602" s="3">
        <f t="shared" si="9"/>
        <v>57.216788321167883</v>
      </c>
    </row>
    <row r="603" spans="9:15">
      <c r="I603" s="55"/>
      <c r="J603" s="3" t="s">
        <v>769</v>
      </c>
      <c r="K603" s="3">
        <v>7</v>
      </c>
      <c r="L603" s="3" t="s">
        <v>764</v>
      </c>
      <c r="M603" s="3">
        <v>57325</v>
      </c>
      <c r="N603" s="3">
        <v>799</v>
      </c>
      <c r="O603" s="3">
        <f t="shared" si="9"/>
        <v>71.745932415519405</v>
      </c>
    </row>
    <row r="604" spans="9:15">
      <c r="I604" s="55"/>
      <c r="J604" s="3" t="s">
        <v>770</v>
      </c>
      <c r="K604" s="3">
        <v>1</v>
      </c>
      <c r="L604" s="3" t="s">
        <v>764</v>
      </c>
      <c r="M604" s="3">
        <v>1254</v>
      </c>
      <c r="N604" s="3">
        <v>1162</v>
      </c>
      <c r="O604" s="3">
        <f t="shared" si="9"/>
        <v>1.0791738382099827</v>
      </c>
    </row>
    <row r="605" spans="9:15">
      <c r="I605" s="55"/>
      <c r="J605" s="3" t="s">
        <v>771</v>
      </c>
      <c r="K605" s="3">
        <v>1</v>
      </c>
      <c r="L605" s="3" t="s">
        <v>764</v>
      </c>
      <c r="M605" s="3">
        <v>3820</v>
      </c>
      <c r="N605" s="3">
        <v>1084</v>
      </c>
      <c r="O605" s="3">
        <f t="shared" si="9"/>
        <v>3.5239852398523985</v>
      </c>
    </row>
    <row r="606" spans="9:15">
      <c r="I606" s="55"/>
      <c r="J606" s="3" t="s">
        <v>772</v>
      </c>
      <c r="K606" s="3">
        <v>6</v>
      </c>
      <c r="L606" s="3" t="s">
        <v>764</v>
      </c>
      <c r="M606" s="3">
        <v>40364</v>
      </c>
      <c r="N606" s="3">
        <v>871</v>
      </c>
      <c r="O606" s="3">
        <f t="shared" si="9"/>
        <v>46.342135476463838</v>
      </c>
    </row>
    <row r="607" spans="9:15">
      <c r="I607" s="55"/>
      <c r="J607" s="3" t="s">
        <v>773</v>
      </c>
      <c r="K607" s="3">
        <v>13</v>
      </c>
      <c r="L607" s="3" t="s">
        <v>764</v>
      </c>
      <c r="M607" s="3">
        <v>79587</v>
      </c>
      <c r="N607" s="3">
        <v>1257</v>
      </c>
      <c r="O607" s="3">
        <f t="shared" si="9"/>
        <v>63.315035799522676</v>
      </c>
    </row>
    <row r="608" spans="9:15">
      <c r="I608" s="55"/>
      <c r="J608" s="3" t="s">
        <v>774</v>
      </c>
      <c r="K608" s="3">
        <v>21</v>
      </c>
      <c r="L608" s="3" t="s">
        <v>764</v>
      </c>
      <c r="M608" s="3">
        <v>125619</v>
      </c>
      <c r="N608" s="3">
        <v>2877</v>
      </c>
      <c r="O608" s="3">
        <f t="shared" si="9"/>
        <v>43.663190823774762</v>
      </c>
    </row>
    <row r="609" spans="9:15">
      <c r="I609" s="55"/>
      <c r="J609" s="3" t="s">
        <v>775</v>
      </c>
      <c r="K609" s="3">
        <v>14</v>
      </c>
      <c r="L609" s="3" t="s">
        <v>764</v>
      </c>
      <c r="M609" s="3">
        <v>78447</v>
      </c>
      <c r="N609" s="3">
        <v>1682</v>
      </c>
      <c r="O609" s="3">
        <f t="shared" si="9"/>
        <v>46.639120095124852</v>
      </c>
    </row>
    <row r="610" spans="9:15">
      <c r="I610" s="55"/>
      <c r="J610" s="3" t="s">
        <v>776</v>
      </c>
      <c r="K610" s="3">
        <v>12</v>
      </c>
      <c r="L610" s="3" t="s">
        <v>764</v>
      </c>
      <c r="M610" s="3">
        <v>63781</v>
      </c>
      <c r="N610" s="3">
        <v>3229</v>
      </c>
      <c r="O610" s="3">
        <f t="shared" si="9"/>
        <v>19.752554970579126</v>
      </c>
    </row>
    <row r="611" spans="9:15">
      <c r="I611" s="55"/>
      <c r="J611" s="3" t="s">
        <v>777</v>
      </c>
      <c r="K611" s="3">
        <v>4</v>
      </c>
      <c r="L611" s="3" t="s">
        <v>764</v>
      </c>
      <c r="M611" s="3">
        <v>17963</v>
      </c>
      <c r="N611" s="3">
        <v>824</v>
      </c>
      <c r="O611" s="3">
        <f t="shared" si="9"/>
        <v>21.799757281553397</v>
      </c>
    </row>
    <row r="612" spans="9:15">
      <c r="I612" s="55"/>
      <c r="J612" s="3" t="s">
        <v>778</v>
      </c>
      <c r="K612" s="3">
        <v>32</v>
      </c>
      <c r="L612" s="3" t="s">
        <v>764</v>
      </c>
      <c r="M612" s="3">
        <v>132112</v>
      </c>
      <c r="N612" s="3">
        <v>4826</v>
      </c>
      <c r="O612" s="3">
        <f t="shared" si="9"/>
        <v>27.375051802735186</v>
      </c>
    </row>
    <row r="613" spans="9:15">
      <c r="I613" s="55"/>
      <c r="J613" s="3" t="s">
        <v>779</v>
      </c>
      <c r="K613" s="3">
        <v>8</v>
      </c>
      <c r="L613" s="3" t="s">
        <v>764</v>
      </c>
      <c r="M613" s="3">
        <v>39122</v>
      </c>
      <c r="N613" s="3">
        <v>753</v>
      </c>
      <c r="O613" s="3">
        <f t="shared" si="9"/>
        <v>51.954847277556439</v>
      </c>
    </row>
    <row r="614" spans="9:15">
      <c r="I614" s="55"/>
      <c r="J614" s="3" t="s">
        <v>780</v>
      </c>
      <c r="K614" s="3">
        <v>6</v>
      </c>
      <c r="L614" s="3" t="s">
        <v>764</v>
      </c>
      <c r="M614" s="3">
        <v>37425</v>
      </c>
      <c r="N614" s="3">
        <v>573</v>
      </c>
      <c r="O614" s="3">
        <f t="shared" si="9"/>
        <v>65.314136125654457</v>
      </c>
    </row>
    <row r="615" spans="9:15">
      <c r="I615" s="55"/>
      <c r="J615" s="3" t="s">
        <v>781</v>
      </c>
      <c r="K615" s="3">
        <v>16</v>
      </c>
      <c r="L615" s="3" t="s">
        <v>764</v>
      </c>
      <c r="M615" s="3">
        <v>84009</v>
      </c>
      <c r="N615" s="3">
        <v>1866</v>
      </c>
      <c r="O615" s="3">
        <f t="shared" si="9"/>
        <v>45.020900321543408</v>
      </c>
    </row>
    <row r="616" spans="9:15">
      <c r="I616" s="55"/>
      <c r="J616" s="3" t="s">
        <v>782</v>
      </c>
      <c r="K616" s="3">
        <v>15</v>
      </c>
      <c r="L616" s="3" t="s">
        <v>764</v>
      </c>
      <c r="M616" s="3">
        <v>58888</v>
      </c>
      <c r="N616" s="3">
        <v>2103</v>
      </c>
      <c r="O616" s="3">
        <f t="shared" si="9"/>
        <v>28.001902044698049</v>
      </c>
    </row>
    <row r="617" spans="9:15">
      <c r="I617" s="55"/>
      <c r="J617" s="3" t="s">
        <v>783</v>
      </c>
      <c r="K617" s="3">
        <v>15</v>
      </c>
      <c r="L617" s="3" t="s">
        <v>764</v>
      </c>
      <c r="M617" s="3">
        <v>76828</v>
      </c>
      <c r="N617" s="3">
        <v>2442</v>
      </c>
      <c r="O617" s="3">
        <f t="shared" si="9"/>
        <v>31.461097461097459</v>
      </c>
    </row>
    <row r="618" spans="9:15">
      <c r="I618" s="55"/>
      <c r="J618" s="3" t="s">
        <v>784</v>
      </c>
      <c r="K618" s="3">
        <v>18</v>
      </c>
      <c r="L618" s="3" t="s">
        <v>764</v>
      </c>
      <c r="M618" s="3">
        <v>98912</v>
      </c>
      <c r="N618" s="3">
        <v>2772</v>
      </c>
      <c r="O618" s="3">
        <f t="shared" si="9"/>
        <v>35.682539682539684</v>
      </c>
    </row>
    <row r="619" spans="9:15">
      <c r="I619" s="55"/>
      <c r="J619" s="3" t="s">
        <v>785</v>
      </c>
      <c r="K619" s="3">
        <v>22</v>
      </c>
      <c r="L619" s="3" t="s">
        <v>764</v>
      </c>
      <c r="M619" s="3">
        <v>125400</v>
      </c>
      <c r="N619" s="3">
        <v>3174</v>
      </c>
      <c r="O619" s="3">
        <f t="shared" si="9"/>
        <v>39.508506616257087</v>
      </c>
    </row>
    <row r="620" spans="9:15">
      <c r="I620" s="55"/>
      <c r="J620" s="3" t="s">
        <v>786</v>
      </c>
      <c r="K620" s="3">
        <v>15</v>
      </c>
      <c r="L620" s="3" t="s">
        <v>764</v>
      </c>
      <c r="M620" s="3">
        <v>127967</v>
      </c>
      <c r="N620" s="3">
        <v>2295</v>
      </c>
      <c r="O620" s="3">
        <f t="shared" si="9"/>
        <v>55.759041394335512</v>
      </c>
    </row>
    <row r="621" spans="9:15">
      <c r="I621" s="55"/>
      <c r="J621" s="3" t="s">
        <v>787</v>
      </c>
      <c r="K621" s="3">
        <v>16</v>
      </c>
      <c r="L621" s="3" t="s">
        <v>764</v>
      </c>
      <c r="M621" s="3">
        <v>61566</v>
      </c>
      <c r="N621" s="3">
        <v>4732</v>
      </c>
      <c r="O621" s="3">
        <f t="shared" si="9"/>
        <v>13.010566356720203</v>
      </c>
    </row>
    <row r="622" spans="9:15">
      <c r="I622" s="55"/>
      <c r="J622" s="3" t="s">
        <v>788</v>
      </c>
      <c r="K622" s="3">
        <v>11</v>
      </c>
      <c r="L622" s="3" t="s">
        <v>764</v>
      </c>
      <c r="M622" s="3">
        <v>50794</v>
      </c>
      <c r="N622" s="3">
        <v>2397</v>
      </c>
      <c r="O622" s="3">
        <f t="shared" si="9"/>
        <v>21.190654985398414</v>
      </c>
    </row>
    <row r="623" spans="9:15">
      <c r="I623" s="55"/>
      <c r="J623" s="3" t="s">
        <v>789</v>
      </c>
      <c r="K623" s="3">
        <v>13</v>
      </c>
      <c r="L623" s="3" t="s">
        <v>764</v>
      </c>
      <c r="M623" s="3">
        <v>41704</v>
      </c>
      <c r="N623" s="3">
        <v>1358</v>
      </c>
      <c r="O623" s="3">
        <f t="shared" si="9"/>
        <v>30.709867452135494</v>
      </c>
    </row>
    <row r="624" spans="9:15">
      <c r="I624" s="55"/>
      <c r="J624" s="3" t="s">
        <v>790</v>
      </c>
      <c r="K624" s="3">
        <v>7</v>
      </c>
      <c r="L624" s="3" t="s">
        <v>764</v>
      </c>
      <c r="M624" s="3">
        <v>57680</v>
      </c>
      <c r="N624" s="3">
        <v>2481</v>
      </c>
      <c r="O624" s="3">
        <f t="shared" si="9"/>
        <v>23.248690044336961</v>
      </c>
    </row>
    <row r="625" spans="9:15">
      <c r="I625" s="55"/>
      <c r="J625" s="3" t="s">
        <v>791</v>
      </c>
      <c r="K625" s="3">
        <v>4</v>
      </c>
      <c r="L625" s="3" t="s">
        <v>764</v>
      </c>
      <c r="M625" s="3">
        <v>31953</v>
      </c>
      <c r="N625" s="3">
        <v>663</v>
      </c>
      <c r="O625" s="3">
        <f t="shared" si="9"/>
        <v>48.194570135746609</v>
      </c>
    </row>
    <row r="626" spans="9:15">
      <c r="I626" s="55"/>
      <c r="J626" s="3" t="s">
        <v>792</v>
      </c>
      <c r="K626" s="3">
        <v>3</v>
      </c>
      <c r="L626" s="3" t="s">
        <v>764</v>
      </c>
      <c r="M626" s="3">
        <v>25108</v>
      </c>
      <c r="N626" s="3">
        <v>859</v>
      </c>
      <c r="O626" s="3">
        <f t="shared" si="9"/>
        <v>29.229336437718278</v>
      </c>
    </row>
    <row r="627" spans="9:15">
      <c r="I627" s="55"/>
      <c r="J627" s="3" t="s">
        <v>793</v>
      </c>
      <c r="K627" s="3">
        <v>9</v>
      </c>
      <c r="L627" s="3" t="s">
        <v>764</v>
      </c>
      <c r="M627" s="3">
        <v>39063</v>
      </c>
      <c r="N627" s="3">
        <v>1835</v>
      </c>
      <c r="O627" s="3">
        <f t="shared" si="9"/>
        <v>21.287738419618528</v>
      </c>
    </row>
    <row r="628" spans="9:15">
      <c r="I628" s="55"/>
      <c r="J628" s="3" t="s">
        <v>794</v>
      </c>
      <c r="K628" s="3">
        <v>4</v>
      </c>
      <c r="L628" s="3" t="s">
        <v>764</v>
      </c>
      <c r="M628" s="3">
        <v>17883</v>
      </c>
      <c r="N628" s="3">
        <v>685</v>
      </c>
      <c r="O628" s="3">
        <f t="shared" si="9"/>
        <v>26.106569343065694</v>
      </c>
    </row>
    <row r="629" spans="9:15">
      <c r="I629" s="55"/>
      <c r="J629" s="3" t="s">
        <v>795</v>
      </c>
      <c r="K629" s="3">
        <v>13</v>
      </c>
      <c r="L629" s="3" t="s">
        <v>764</v>
      </c>
      <c r="M629" s="3">
        <v>81465</v>
      </c>
      <c r="N629" s="3">
        <v>2055</v>
      </c>
      <c r="O629" s="3">
        <f t="shared" si="9"/>
        <v>39.642335766423358</v>
      </c>
    </row>
    <row r="630" spans="9:15">
      <c r="I630" s="55"/>
      <c r="J630" s="3" t="s">
        <v>796</v>
      </c>
      <c r="K630" s="3">
        <v>3</v>
      </c>
      <c r="L630" s="3" t="s">
        <v>764</v>
      </c>
      <c r="M630" s="3">
        <v>12161</v>
      </c>
      <c r="N630" s="3">
        <v>387</v>
      </c>
      <c r="O630" s="3">
        <f t="shared" si="9"/>
        <v>31.423772609819121</v>
      </c>
    </row>
    <row r="631" spans="9:15">
      <c r="I631" s="55"/>
      <c r="J631" s="3" t="s">
        <v>797</v>
      </c>
      <c r="K631" s="3">
        <v>1</v>
      </c>
      <c r="L631" s="3" t="s">
        <v>764</v>
      </c>
      <c r="M631" s="3">
        <v>401</v>
      </c>
      <c r="N631" s="3">
        <v>205</v>
      </c>
      <c r="O631" s="3">
        <f t="shared" si="9"/>
        <v>1.9560975609756097</v>
      </c>
    </row>
    <row r="632" spans="9:15">
      <c r="I632" s="55"/>
      <c r="J632" s="3" t="s">
        <v>798</v>
      </c>
      <c r="K632" s="3">
        <v>6</v>
      </c>
      <c r="L632" s="3" t="s">
        <v>764</v>
      </c>
      <c r="M632" s="3">
        <v>44128</v>
      </c>
      <c r="N632" s="3">
        <v>1192</v>
      </c>
      <c r="O632" s="3">
        <f t="shared" si="9"/>
        <v>37.020134228187921</v>
      </c>
    </row>
    <row r="633" spans="9:15">
      <c r="I633" s="55"/>
      <c r="J633" s="3" t="s">
        <v>799</v>
      </c>
      <c r="K633" s="3">
        <v>13</v>
      </c>
      <c r="L633" s="3" t="s">
        <v>764</v>
      </c>
      <c r="M633" s="3">
        <v>80400</v>
      </c>
      <c r="N633" s="3">
        <v>4011</v>
      </c>
      <c r="O633" s="3">
        <f t="shared" si="9"/>
        <v>20.044876589379207</v>
      </c>
    </row>
    <row r="634" spans="9:15">
      <c r="I634" s="55"/>
      <c r="J634" s="3" t="s">
        <v>800</v>
      </c>
      <c r="K634" s="3">
        <v>2</v>
      </c>
      <c r="L634" s="3" t="s">
        <v>764</v>
      </c>
      <c r="M634" s="3">
        <v>6437</v>
      </c>
      <c r="N634" s="3">
        <v>1088</v>
      </c>
      <c r="O634" s="3">
        <f t="shared" si="9"/>
        <v>5.9163602941176467</v>
      </c>
    </row>
    <row r="635" spans="9:15">
      <c r="I635" s="55"/>
      <c r="J635" s="3" t="s">
        <v>801</v>
      </c>
      <c r="K635" s="3">
        <v>6</v>
      </c>
      <c r="L635" s="3" t="s">
        <v>764</v>
      </c>
      <c r="M635" s="3">
        <v>48070</v>
      </c>
      <c r="N635" s="3">
        <v>1206</v>
      </c>
      <c r="O635" s="3">
        <f t="shared" si="9"/>
        <v>39.859038142620236</v>
      </c>
    </row>
    <row r="636" spans="9:15">
      <c r="I636" s="55"/>
      <c r="J636" s="3" t="s">
        <v>802</v>
      </c>
      <c r="K636" s="3">
        <v>17</v>
      </c>
      <c r="L636" s="3" t="s">
        <v>764</v>
      </c>
      <c r="M636" s="3">
        <v>140862</v>
      </c>
      <c r="N636" s="3">
        <v>2700</v>
      </c>
      <c r="O636" s="3">
        <f t="shared" si="9"/>
        <v>52.171111111111109</v>
      </c>
    </row>
    <row r="637" spans="9:15">
      <c r="I637" s="55"/>
      <c r="J637" s="3" t="s">
        <v>803</v>
      </c>
      <c r="K637" s="3">
        <v>1</v>
      </c>
      <c r="L637" s="3" t="s">
        <v>764</v>
      </c>
      <c r="M637" s="3">
        <v>6263</v>
      </c>
      <c r="N637" s="3">
        <v>37</v>
      </c>
      <c r="O637" s="3">
        <f t="shared" si="9"/>
        <v>169.27027027027026</v>
      </c>
    </row>
    <row r="638" spans="9:15">
      <c r="I638" s="55"/>
      <c r="J638" s="3" t="s">
        <v>804</v>
      </c>
      <c r="K638" s="3">
        <v>12</v>
      </c>
      <c r="L638" s="3" t="s">
        <v>764</v>
      </c>
      <c r="M638" s="3">
        <v>53141</v>
      </c>
      <c r="N638" s="3">
        <v>1202</v>
      </c>
      <c r="O638" s="3">
        <f t="shared" si="9"/>
        <v>44.210482529118138</v>
      </c>
    </row>
    <row r="639" spans="9:15">
      <c r="I639" s="55"/>
      <c r="J639" s="3" t="s">
        <v>805</v>
      </c>
      <c r="K639" s="3">
        <v>12</v>
      </c>
      <c r="L639" s="3" t="s">
        <v>764</v>
      </c>
      <c r="M639" s="3">
        <v>63410</v>
      </c>
      <c r="N639" s="3">
        <v>1594</v>
      </c>
      <c r="O639" s="3">
        <f t="shared" si="9"/>
        <v>39.780426599749056</v>
      </c>
    </row>
    <row r="640" spans="9:15">
      <c r="I640" s="55"/>
      <c r="J640" s="3" t="s">
        <v>806</v>
      </c>
      <c r="K640" s="3">
        <v>6</v>
      </c>
      <c r="L640" s="3" t="s">
        <v>764</v>
      </c>
      <c r="M640" s="3">
        <v>56977</v>
      </c>
      <c r="N640" s="3">
        <v>1837</v>
      </c>
      <c r="O640" s="3">
        <f t="shared" si="9"/>
        <v>31.016330974414807</v>
      </c>
    </row>
    <row r="641" spans="9:15">
      <c r="I641" s="55"/>
      <c r="J641" s="3" t="s">
        <v>807</v>
      </c>
      <c r="K641" s="3">
        <v>6</v>
      </c>
      <c r="L641" s="3" t="s">
        <v>764</v>
      </c>
      <c r="M641" s="3">
        <v>15294</v>
      </c>
      <c r="N641" s="3">
        <v>1461</v>
      </c>
      <c r="O641" s="3">
        <f t="shared" si="9"/>
        <v>10.46817248459959</v>
      </c>
    </row>
    <row r="642" spans="9:15">
      <c r="I642" s="55"/>
      <c r="J642" s="3" t="s">
        <v>808</v>
      </c>
      <c r="K642" s="3">
        <v>3</v>
      </c>
      <c r="L642" s="3" t="s">
        <v>764</v>
      </c>
      <c r="M642" s="3">
        <v>41719</v>
      </c>
      <c r="N642" s="3">
        <v>993</v>
      </c>
      <c r="O642" s="3">
        <f t="shared" si="9"/>
        <v>42.013091641490433</v>
      </c>
    </row>
    <row r="643" spans="9:15">
      <c r="I643" s="55"/>
      <c r="J643" s="3" t="s">
        <v>809</v>
      </c>
      <c r="K643" s="3">
        <v>4</v>
      </c>
      <c r="L643" s="3" t="s">
        <v>764</v>
      </c>
      <c r="M643" s="3">
        <v>24421</v>
      </c>
      <c r="N643" s="3">
        <v>1151</v>
      </c>
      <c r="O643" s="3">
        <f t="shared" ref="O643:O706" si="10">M643/N643</f>
        <v>21.217202432667246</v>
      </c>
    </row>
    <row r="644" spans="9:15">
      <c r="I644" s="55"/>
      <c r="J644" s="3" t="s">
        <v>810</v>
      </c>
      <c r="K644" s="3">
        <v>13</v>
      </c>
      <c r="L644" s="3" t="s">
        <v>764</v>
      </c>
      <c r="M644" s="3">
        <v>52554</v>
      </c>
      <c r="N644" s="3">
        <v>1620</v>
      </c>
      <c r="O644" s="3">
        <f t="shared" si="10"/>
        <v>32.440740740740743</v>
      </c>
    </row>
    <row r="645" spans="9:15">
      <c r="I645" s="55"/>
      <c r="J645" s="3" t="s">
        <v>811</v>
      </c>
      <c r="K645" s="3">
        <v>12</v>
      </c>
      <c r="L645" s="3" t="s">
        <v>764</v>
      </c>
      <c r="M645" s="3">
        <v>55824</v>
      </c>
      <c r="N645" s="3">
        <v>3243</v>
      </c>
      <c r="O645" s="3">
        <f t="shared" si="10"/>
        <v>17.213691026827011</v>
      </c>
    </row>
    <row r="646" spans="9:15">
      <c r="I646" s="55"/>
      <c r="J646" s="3" t="s">
        <v>812</v>
      </c>
      <c r="K646" s="3">
        <v>8</v>
      </c>
      <c r="L646" s="3" t="s">
        <v>764</v>
      </c>
      <c r="M646" s="3">
        <v>101264</v>
      </c>
      <c r="N646" s="3">
        <v>2260</v>
      </c>
      <c r="O646" s="3">
        <f t="shared" si="10"/>
        <v>44.807079646017698</v>
      </c>
    </row>
    <row r="647" spans="9:15">
      <c r="I647" s="55"/>
      <c r="J647" s="3" t="s">
        <v>813</v>
      </c>
      <c r="K647" s="3">
        <v>5</v>
      </c>
      <c r="L647" s="3" t="s">
        <v>764</v>
      </c>
      <c r="M647" s="3">
        <v>38387</v>
      </c>
      <c r="N647" s="3">
        <v>2595</v>
      </c>
      <c r="O647" s="3">
        <f t="shared" si="10"/>
        <v>14.792678227360309</v>
      </c>
    </row>
    <row r="648" spans="9:15">
      <c r="I648" s="55"/>
      <c r="J648" s="3" t="s">
        <v>814</v>
      </c>
      <c r="K648" s="3">
        <v>2</v>
      </c>
      <c r="L648" s="3" t="s">
        <v>764</v>
      </c>
      <c r="M648" s="3">
        <v>11970</v>
      </c>
      <c r="N648" s="3">
        <v>1397</v>
      </c>
      <c r="O648" s="3">
        <f t="shared" si="10"/>
        <v>8.5683607730851818</v>
      </c>
    </row>
    <row r="649" spans="9:15">
      <c r="I649" s="55"/>
      <c r="J649" s="3" t="s">
        <v>815</v>
      </c>
      <c r="K649" s="3">
        <v>3</v>
      </c>
      <c r="L649" s="3" t="s">
        <v>764</v>
      </c>
      <c r="M649" s="3">
        <v>32525</v>
      </c>
      <c r="N649" s="3">
        <v>1316</v>
      </c>
      <c r="O649" s="3">
        <f t="shared" si="10"/>
        <v>24.715045592705167</v>
      </c>
    </row>
    <row r="650" spans="9:15">
      <c r="I650" s="55"/>
      <c r="J650" s="3" t="s">
        <v>816</v>
      </c>
      <c r="K650" s="3">
        <v>6</v>
      </c>
      <c r="L650" s="3" t="s">
        <v>764</v>
      </c>
      <c r="M650" s="3">
        <v>34777</v>
      </c>
      <c r="N650" s="3">
        <v>604</v>
      </c>
      <c r="O650" s="3">
        <f t="shared" si="10"/>
        <v>57.577814569536422</v>
      </c>
    </row>
    <row r="651" spans="9:15">
      <c r="I651" s="55"/>
      <c r="J651" s="3" t="s">
        <v>817</v>
      </c>
      <c r="K651" s="3">
        <v>6</v>
      </c>
      <c r="L651" s="3" t="s">
        <v>764</v>
      </c>
      <c r="M651" s="3">
        <v>18100</v>
      </c>
      <c r="N651" s="3">
        <v>3524</v>
      </c>
      <c r="O651" s="3">
        <f t="shared" si="10"/>
        <v>5.1362088535754822</v>
      </c>
    </row>
    <row r="652" spans="9:15">
      <c r="I652" s="55"/>
      <c r="J652" s="3" t="s">
        <v>818</v>
      </c>
      <c r="K652" s="3">
        <v>27</v>
      </c>
      <c r="L652" s="3" t="s">
        <v>764</v>
      </c>
      <c r="M652" s="3">
        <v>120087</v>
      </c>
      <c r="N652" s="3">
        <v>2786</v>
      </c>
      <c r="O652" s="3">
        <f t="shared" si="10"/>
        <v>43.103732950466622</v>
      </c>
    </row>
    <row r="653" spans="9:15">
      <c r="I653" s="55"/>
      <c r="J653" s="3" t="s">
        <v>819</v>
      </c>
      <c r="K653" s="3">
        <v>2</v>
      </c>
      <c r="L653" s="3" t="s">
        <v>764</v>
      </c>
      <c r="M653" s="3">
        <v>9048</v>
      </c>
      <c r="N653" s="3">
        <v>1451</v>
      </c>
      <c r="O653" s="3">
        <f t="shared" si="10"/>
        <v>6.235699517574087</v>
      </c>
    </row>
    <row r="654" spans="9:15">
      <c r="I654" s="55"/>
      <c r="J654" s="3" t="s">
        <v>820</v>
      </c>
      <c r="K654" s="3">
        <v>8</v>
      </c>
      <c r="L654" s="3" t="s">
        <v>764</v>
      </c>
      <c r="M654" s="3">
        <v>30469</v>
      </c>
      <c r="N654" s="3">
        <v>3341</v>
      </c>
      <c r="O654" s="3">
        <f t="shared" si="10"/>
        <v>9.11972463334331</v>
      </c>
    </row>
    <row r="655" spans="9:15">
      <c r="I655" s="55"/>
      <c r="J655" s="3" t="s">
        <v>821</v>
      </c>
      <c r="K655" s="3">
        <v>9</v>
      </c>
      <c r="L655" s="3" t="s">
        <v>764</v>
      </c>
      <c r="M655" s="3">
        <v>64705</v>
      </c>
      <c r="N655" s="3">
        <v>1658</v>
      </c>
      <c r="O655" s="3">
        <f t="shared" si="10"/>
        <v>39.02593486127865</v>
      </c>
    </row>
    <row r="656" spans="9:15">
      <c r="I656" s="55"/>
      <c r="J656" s="3" t="s">
        <v>822</v>
      </c>
      <c r="K656" s="3">
        <v>13</v>
      </c>
      <c r="L656" s="3" t="s">
        <v>764</v>
      </c>
      <c r="M656" s="3">
        <v>65620</v>
      </c>
      <c r="N656" s="3">
        <v>1875</v>
      </c>
      <c r="O656" s="3">
        <f t="shared" si="10"/>
        <v>34.99733333333333</v>
      </c>
    </row>
    <row r="657" spans="9:15">
      <c r="I657" s="55"/>
      <c r="J657" s="3" t="s">
        <v>823</v>
      </c>
      <c r="K657" s="3">
        <v>8</v>
      </c>
      <c r="L657" s="3" t="s">
        <v>764</v>
      </c>
      <c r="M657" s="3">
        <v>16096</v>
      </c>
      <c r="N657" s="3">
        <v>599</v>
      </c>
      <c r="O657" s="3">
        <f t="shared" si="10"/>
        <v>26.871452420701168</v>
      </c>
    </row>
    <row r="658" spans="9:15">
      <c r="I658" s="55"/>
      <c r="J658" s="3" t="s">
        <v>824</v>
      </c>
      <c r="K658" s="3">
        <v>4</v>
      </c>
      <c r="L658" s="3" t="s">
        <v>764</v>
      </c>
      <c r="M658" s="3">
        <v>21004</v>
      </c>
      <c r="N658" s="3">
        <v>641</v>
      </c>
      <c r="O658" s="3">
        <f t="shared" si="10"/>
        <v>32.767550702028082</v>
      </c>
    </row>
    <row r="659" spans="9:15">
      <c r="I659" s="55"/>
      <c r="J659" s="3" t="s">
        <v>825</v>
      </c>
      <c r="K659" s="3">
        <v>11</v>
      </c>
      <c r="L659" s="3" t="s">
        <v>764</v>
      </c>
      <c r="M659" s="3">
        <v>56503</v>
      </c>
      <c r="N659" s="3">
        <v>1934</v>
      </c>
      <c r="O659" s="3">
        <f t="shared" si="10"/>
        <v>29.215615305067217</v>
      </c>
    </row>
    <row r="660" spans="9:15">
      <c r="I660" s="55"/>
      <c r="J660" s="3" t="s">
        <v>826</v>
      </c>
      <c r="K660" s="3">
        <v>6</v>
      </c>
      <c r="L660" s="3" t="s">
        <v>764</v>
      </c>
      <c r="M660" s="3">
        <v>26518</v>
      </c>
      <c r="N660" s="3">
        <v>877</v>
      </c>
      <c r="O660" s="3">
        <f t="shared" si="10"/>
        <v>30.237172177879135</v>
      </c>
    </row>
    <row r="661" spans="9:15">
      <c r="I661" s="55"/>
      <c r="J661" s="3" t="s">
        <v>827</v>
      </c>
      <c r="K661" s="3">
        <v>3</v>
      </c>
      <c r="L661" s="3" t="s">
        <v>764</v>
      </c>
      <c r="M661" s="3">
        <v>6729</v>
      </c>
      <c r="N661" s="3">
        <v>729</v>
      </c>
      <c r="O661" s="3">
        <f t="shared" si="10"/>
        <v>9.2304526748971192</v>
      </c>
    </row>
    <row r="662" spans="9:15">
      <c r="I662" s="55"/>
      <c r="J662" s="3" t="s">
        <v>828</v>
      </c>
      <c r="K662" s="3">
        <v>10</v>
      </c>
      <c r="L662" s="3" t="s">
        <v>764</v>
      </c>
      <c r="M662" s="3">
        <v>62400</v>
      </c>
      <c r="N662" s="3">
        <v>2740</v>
      </c>
      <c r="O662" s="3">
        <f t="shared" si="10"/>
        <v>22.773722627737225</v>
      </c>
    </row>
    <row r="663" spans="9:15">
      <c r="I663" s="55"/>
      <c r="J663" s="3" t="s">
        <v>829</v>
      </c>
      <c r="K663" s="3">
        <v>8</v>
      </c>
      <c r="L663" s="3" t="s">
        <v>764</v>
      </c>
      <c r="M663" s="3">
        <v>37795</v>
      </c>
      <c r="N663" s="3">
        <v>1123</v>
      </c>
      <c r="O663" s="3">
        <f t="shared" si="10"/>
        <v>33.655387355298309</v>
      </c>
    </row>
    <row r="664" spans="9:15">
      <c r="I664" s="55"/>
      <c r="J664" s="3" t="s">
        <v>830</v>
      </c>
      <c r="K664" s="3">
        <v>4</v>
      </c>
      <c r="L664" s="3" t="s">
        <v>764</v>
      </c>
      <c r="M664" s="3">
        <v>13748</v>
      </c>
      <c r="N664" s="3">
        <v>1149</v>
      </c>
      <c r="O664" s="3">
        <f t="shared" si="10"/>
        <v>11.965187119234116</v>
      </c>
    </row>
    <row r="665" spans="9:15">
      <c r="I665" s="55"/>
      <c r="J665" s="3" t="s">
        <v>831</v>
      </c>
      <c r="K665" s="3">
        <v>16</v>
      </c>
      <c r="L665" s="3" t="s">
        <v>764</v>
      </c>
      <c r="M665" s="3">
        <v>128790</v>
      </c>
      <c r="N665" s="3">
        <v>2288</v>
      </c>
      <c r="O665" s="3">
        <f t="shared" si="10"/>
        <v>56.289335664335667</v>
      </c>
    </row>
    <row r="666" spans="9:15">
      <c r="I666" s="55"/>
      <c r="J666" s="3" t="s">
        <v>832</v>
      </c>
      <c r="K666" s="3">
        <v>1</v>
      </c>
      <c r="L666" s="3" t="s">
        <v>764</v>
      </c>
      <c r="M666" s="3">
        <v>2959</v>
      </c>
      <c r="N666" s="3">
        <v>219</v>
      </c>
      <c r="O666" s="3">
        <f t="shared" si="10"/>
        <v>13.511415525114156</v>
      </c>
    </row>
    <row r="667" spans="9:15">
      <c r="I667" s="55"/>
      <c r="J667" s="3" t="s">
        <v>833</v>
      </c>
      <c r="K667" s="3">
        <v>18</v>
      </c>
      <c r="L667" s="3" t="s">
        <v>764</v>
      </c>
      <c r="M667" s="3">
        <v>59712</v>
      </c>
      <c r="N667" s="3">
        <v>3086</v>
      </c>
      <c r="O667" s="3">
        <f t="shared" si="10"/>
        <v>19.349319507453014</v>
      </c>
    </row>
    <row r="668" spans="9:15">
      <c r="I668" s="55"/>
      <c r="J668" s="3" t="s">
        <v>834</v>
      </c>
      <c r="K668" s="3">
        <v>14</v>
      </c>
      <c r="L668" s="3" t="s">
        <v>764</v>
      </c>
      <c r="M668" s="3">
        <v>98123</v>
      </c>
      <c r="N668" s="3">
        <v>1032</v>
      </c>
      <c r="O668" s="3">
        <f t="shared" si="10"/>
        <v>95.080426356589143</v>
      </c>
    </row>
    <row r="669" spans="9:15">
      <c r="I669" s="55"/>
      <c r="J669" s="3" t="s">
        <v>835</v>
      </c>
      <c r="K669" s="3">
        <v>6</v>
      </c>
      <c r="L669" s="3" t="s">
        <v>764</v>
      </c>
      <c r="M669" s="3">
        <v>18230</v>
      </c>
      <c r="N669" s="3">
        <v>797</v>
      </c>
      <c r="O669" s="3">
        <f t="shared" si="10"/>
        <v>22.873274780426598</v>
      </c>
    </row>
    <row r="670" spans="9:15">
      <c r="I670" s="55"/>
      <c r="J670" s="3" t="s">
        <v>836</v>
      </c>
      <c r="K670" s="3">
        <v>16</v>
      </c>
      <c r="L670" s="3" t="s">
        <v>764</v>
      </c>
      <c r="M670" s="3">
        <v>80574</v>
      </c>
      <c r="N670" s="3">
        <v>2974</v>
      </c>
      <c r="O670" s="3">
        <f t="shared" si="10"/>
        <v>27.092804303967721</v>
      </c>
    </row>
    <row r="671" spans="9:15">
      <c r="I671" s="55"/>
      <c r="J671" s="3" t="s">
        <v>837</v>
      </c>
      <c r="K671" s="3">
        <v>12</v>
      </c>
      <c r="L671" s="3" t="s">
        <v>764</v>
      </c>
      <c r="M671" s="3">
        <v>68205</v>
      </c>
      <c r="N671" s="3">
        <v>1427</v>
      </c>
      <c r="O671" s="3">
        <f t="shared" si="10"/>
        <v>47.79607568325158</v>
      </c>
    </row>
    <row r="672" spans="9:15">
      <c r="I672" s="55"/>
      <c r="J672" s="3" t="s">
        <v>838</v>
      </c>
      <c r="K672" s="3">
        <v>12</v>
      </c>
      <c r="L672" s="3" t="s">
        <v>764</v>
      </c>
      <c r="M672" s="3">
        <v>60904</v>
      </c>
      <c r="N672" s="3">
        <v>1814</v>
      </c>
      <c r="O672" s="3">
        <f t="shared" si="10"/>
        <v>33.574421168687984</v>
      </c>
    </row>
    <row r="673" spans="9:15">
      <c r="I673" s="55"/>
      <c r="J673" s="3" t="s">
        <v>839</v>
      </c>
      <c r="K673" s="3">
        <v>10</v>
      </c>
      <c r="L673" s="3" t="s">
        <v>764</v>
      </c>
      <c r="M673" s="3">
        <v>71484</v>
      </c>
      <c r="N673" s="3">
        <v>1363</v>
      </c>
      <c r="O673" s="3">
        <f t="shared" si="10"/>
        <v>52.446074834922968</v>
      </c>
    </row>
    <row r="674" spans="9:15">
      <c r="I674" s="55"/>
      <c r="J674" s="3" t="s">
        <v>840</v>
      </c>
      <c r="K674" s="3">
        <v>9</v>
      </c>
      <c r="L674" s="3" t="s">
        <v>764</v>
      </c>
      <c r="M674" s="3">
        <v>48084</v>
      </c>
      <c r="N674" s="3">
        <v>569</v>
      </c>
      <c r="O674" s="3">
        <f t="shared" si="10"/>
        <v>84.506151142355009</v>
      </c>
    </row>
    <row r="675" spans="9:15">
      <c r="I675" s="55"/>
      <c r="J675" s="3" t="s">
        <v>841</v>
      </c>
      <c r="K675" s="3">
        <v>19</v>
      </c>
      <c r="L675" s="3" t="s">
        <v>764</v>
      </c>
      <c r="M675" s="3">
        <v>110236</v>
      </c>
      <c r="N675" s="3">
        <v>3099</v>
      </c>
      <c r="O675" s="3">
        <f t="shared" si="10"/>
        <v>35.571474669248147</v>
      </c>
    </row>
    <row r="676" spans="9:15">
      <c r="I676" s="55"/>
      <c r="J676" s="3" t="s">
        <v>842</v>
      </c>
      <c r="K676" s="3">
        <v>6</v>
      </c>
      <c r="L676" s="3" t="s">
        <v>764</v>
      </c>
      <c r="M676" s="3">
        <v>23781</v>
      </c>
      <c r="N676" s="3">
        <v>1130</v>
      </c>
      <c r="O676" s="3">
        <f t="shared" si="10"/>
        <v>21.045132743362831</v>
      </c>
    </row>
    <row r="677" spans="9:15">
      <c r="I677" s="55"/>
      <c r="J677" s="3" t="s">
        <v>843</v>
      </c>
      <c r="K677" s="3">
        <v>25</v>
      </c>
      <c r="L677" s="3" t="s">
        <v>764</v>
      </c>
      <c r="M677" s="3">
        <v>130321</v>
      </c>
      <c r="N677" s="3">
        <v>1721</v>
      </c>
      <c r="O677" s="3">
        <f t="shared" si="10"/>
        <v>75.723997675769908</v>
      </c>
    </row>
    <row r="678" spans="9:15">
      <c r="I678" s="55"/>
      <c r="J678" s="3" t="s">
        <v>844</v>
      </c>
      <c r="K678" s="3">
        <v>3</v>
      </c>
      <c r="L678" s="3" t="s">
        <v>764</v>
      </c>
      <c r="M678" s="3">
        <v>19700</v>
      </c>
      <c r="N678" s="3">
        <v>1659</v>
      </c>
      <c r="O678" s="3">
        <f t="shared" si="10"/>
        <v>11.87462326702833</v>
      </c>
    </row>
    <row r="679" spans="9:15">
      <c r="I679" s="55"/>
      <c r="J679" s="3" t="s">
        <v>845</v>
      </c>
      <c r="K679" s="3">
        <v>8</v>
      </c>
      <c r="L679" s="3" t="s">
        <v>764</v>
      </c>
      <c r="M679" s="3">
        <v>32143</v>
      </c>
      <c r="N679" s="3">
        <v>1251</v>
      </c>
      <c r="O679" s="3">
        <f t="shared" si="10"/>
        <v>25.693844924060752</v>
      </c>
    </row>
    <row r="680" spans="9:15">
      <c r="I680" s="55"/>
      <c r="J680" s="3" t="s">
        <v>846</v>
      </c>
      <c r="K680" s="3">
        <v>16</v>
      </c>
      <c r="L680" s="3" t="s">
        <v>764</v>
      </c>
      <c r="M680" s="3">
        <v>98936</v>
      </c>
      <c r="N680" s="3">
        <v>1889</v>
      </c>
      <c r="O680" s="3">
        <f t="shared" si="10"/>
        <v>52.374801482265752</v>
      </c>
    </row>
    <row r="681" spans="9:15">
      <c r="I681" s="55"/>
      <c r="J681" s="3" t="s">
        <v>847</v>
      </c>
      <c r="K681" s="3">
        <v>5</v>
      </c>
      <c r="L681" s="3" t="s">
        <v>764</v>
      </c>
      <c r="M681" s="3">
        <v>59054</v>
      </c>
      <c r="N681" s="3">
        <v>2442</v>
      </c>
      <c r="O681" s="3">
        <f t="shared" si="10"/>
        <v>24.182637182637183</v>
      </c>
    </row>
    <row r="682" spans="9:15">
      <c r="I682" s="55"/>
      <c r="J682" s="3" t="s">
        <v>848</v>
      </c>
      <c r="K682" s="3">
        <v>20</v>
      </c>
      <c r="L682" s="3" t="s">
        <v>764</v>
      </c>
      <c r="M682" s="3">
        <v>77041</v>
      </c>
      <c r="N682" s="3">
        <v>2752</v>
      </c>
      <c r="O682" s="3">
        <f t="shared" si="10"/>
        <v>27.994549418604652</v>
      </c>
    </row>
    <row r="683" spans="9:15">
      <c r="I683" s="55"/>
      <c r="J683" s="3" t="s">
        <v>849</v>
      </c>
      <c r="K683" s="3">
        <v>6</v>
      </c>
      <c r="L683" s="3" t="s">
        <v>764</v>
      </c>
      <c r="M683" s="3">
        <v>48987</v>
      </c>
      <c r="N683" s="3">
        <v>1517</v>
      </c>
      <c r="O683" s="3">
        <f t="shared" si="10"/>
        <v>32.292023731048118</v>
      </c>
    </row>
    <row r="684" spans="9:15">
      <c r="I684" s="55"/>
      <c r="J684" s="3" t="s">
        <v>850</v>
      </c>
      <c r="K684" s="3">
        <v>5</v>
      </c>
      <c r="L684" s="3" t="s">
        <v>764</v>
      </c>
      <c r="M684" s="3">
        <v>19172</v>
      </c>
      <c r="N684" s="3">
        <v>1688</v>
      </c>
      <c r="O684" s="3">
        <f t="shared" si="10"/>
        <v>11.357819905213271</v>
      </c>
    </row>
    <row r="685" spans="9:15">
      <c r="I685" s="55"/>
      <c r="J685" s="3" t="s">
        <v>851</v>
      </c>
      <c r="K685" s="3">
        <v>9</v>
      </c>
      <c r="L685" s="3" t="s">
        <v>764</v>
      </c>
      <c r="M685" s="3">
        <v>62763</v>
      </c>
      <c r="N685" s="3">
        <v>1962</v>
      </c>
      <c r="O685" s="3">
        <f t="shared" si="10"/>
        <v>31.989296636085626</v>
      </c>
    </row>
    <row r="686" spans="9:15">
      <c r="I686" s="55"/>
      <c r="J686" s="3" t="s">
        <v>852</v>
      </c>
      <c r="K686" s="3">
        <v>13</v>
      </c>
      <c r="L686" s="3" t="s">
        <v>764</v>
      </c>
      <c r="M686" s="3">
        <v>75340</v>
      </c>
      <c r="N686" s="3">
        <v>1933</v>
      </c>
      <c r="O686" s="3">
        <f t="shared" si="10"/>
        <v>38.975685463010862</v>
      </c>
    </row>
    <row r="687" spans="9:15">
      <c r="I687" s="55"/>
      <c r="J687" s="3" t="s">
        <v>853</v>
      </c>
      <c r="K687" s="3">
        <v>2</v>
      </c>
      <c r="L687" s="3" t="s">
        <v>764</v>
      </c>
      <c r="M687" s="3">
        <v>20861</v>
      </c>
      <c r="N687" s="3">
        <v>899</v>
      </c>
      <c r="O687" s="3">
        <f t="shared" si="10"/>
        <v>23.204671857619577</v>
      </c>
    </row>
    <row r="688" spans="9:15">
      <c r="I688" s="55"/>
      <c r="J688" s="3" t="s">
        <v>854</v>
      </c>
      <c r="K688" s="3">
        <v>15</v>
      </c>
      <c r="L688" s="3" t="s">
        <v>764</v>
      </c>
      <c r="M688" s="3">
        <v>61830</v>
      </c>
      <c r="N688" s="3">
        <v>2415</v>
      </c>
      <c r="O688" s="3">
        <f t="shared" si="10"/>
        <v>25.602484472049689</v>
      </c>
    </row>
    <row r="689" spans="9:15">
      <c r="I689" s="55"/>
      <c r="J689" s="3" t="s">
        <v>855</v>
      </c>
      <c r="K689" s="3">
        <v>13</v>
      </c>
      <c r="L689" s="3" t="s">
        <v>764</v>
      </c>
      <c r="M689" s="3">
        <v>85644</v>
      </c>
      <c r="N689" s="3">
        <v>1474</v>
      </c>
      <c r="O689" s="3">
        <f t="shared" si="10"/>
        <v>58.103120759837175</v>
      </c>
    </row>
    <row r="690" spans="9:15">
      <c r="I690" s="55"/>
      <c r="J690" s="3" t="s">
        <v>856</v>
      </c>
      <c r="K690" s="3">
        <v>5</v>
      </c>
      <c r="L690" s="3" t="s">
        <v>764</v>
      </c>
      <c r="M690" s="3">
        <v>16173</v>
      </c>
      <c r="N690" s="3">
        <v>1142</v>
      </c>
      <c r="O690" s="3">
        <f t="shared" si="10"/>
        <v>14.16199649737303</v>
      </c>
    </row>
    <row r="691" spans="9:15">
      <c r="I691" s="55"/>
      <c r="J691" s="3" t="s">
        <v>857</v>
      </c>
      <c r="K691" s="3">
        <v>2</v>
      </c>
      <c r="L691" s="3" t="s">
        <v>764</v>
      </c>
      <c r="M691" s="3">
        <v>10442</v>
      </c>
      <c r="N691" s="3">
        <v>740</v>
      </c>
      <c r="O691" s="3">
        <f t="shared" si="10"/>
        <v>14.110810810810811</v>
      </c>
    </row>
    <row r="692" spans="9:15">
      <c r="I692" s="55"/>
      <c r="J692" s="3" t="s">
        <v>858</v>
      </c>
      <c r="K692" s="3">
        <v>7</v>
      </c>
      <c r="L692" s="3" t="s">
        <v>764</v>
      </c>
      <c r="M692" s="3">
        <v>31851</v>
      </c>
      <c r="N692" s="3">
        <v>1204</v>
      </c>
      <c r="O692" s="3">
        <f t="shared" si="10"/>
        <v>26.454318936877076</v>
      </c>
    </row>
    <row r="693" spans="9:15">
      <c r="I693" s="55"/>
      <c r="J693" s="3" t="s">
        <v>859</v>
      </c>
      <c r="K693" s="3">
        <v>11</v>
      </c>
      <c r="L693" s="3" t="s">
        <v>764</v>
      </c>
      <c r="M693" s="3">
        <v>62422</v>
      </c>
      <c r="N693" s="3">
        <v>2094</v>
      </c>
      <c r="O693" s="3">
        <f t="shared" si="10"/>
        <v>29.809933142311365</v>
      </c>
    </row>
    <row r="694" spans="9:15">
      <c r="I694" s="55"/>
      <c r="J694" s="3" t="s">
        <v>860</v>
      </c>
      <c r="K694" s="3">
        <v>8</v>
      </c>
      <c r="L694" s="3" t="s">
        <v>764</v>
      </c>
      <c r="M694" s="3">
        <v>59666</v>
      </c>
      <c r="N694" s="3">
        <v>2052</v>
      </c>
      <c r="O694" s="3">
        <f t="shared" si="10"/>
        <v>29.07699805068226</v>
      </c>
    </row>
    <row r="695" spans="9:15">
      <c r="I695" s="55"/>
      <c r="J695" s="3" t="s">
        <v>861</v>
      </c>
      <c r="K695" s="3">
        <v>10</v>
      </c>
      <c r="L695" s="3" t="s">
        <v>764</v>
      </c>
      <c r="M695" s="3">
        <v>44077</v>
      </c>
      <c r="N695" s="3">
        <v>1156</v>
      </c>
      <c r="O695" s="3">
        <f t="shared" si="10"/>
        <v>38.128892733564015</v>
      </c>
    </row>
    <row r="696" spans="9:15">
      <c r="I696" s="55"/>
      <c r="J696" s="3" t="s">
        <v>862</v>
      </c>
      <c r="K696" s="3">
        <v>15</v>
      </c>
      <c r="L696" s="3" t="s">
        <v>764</v>
      </c>
      <c r="M696" s="3">
        <v>111185</v>
      </c>
      <c r="N696" s="3">
        <v>1405</v>
      </c>
      <c r="O696" s="3">
        <f t="shared" si="10"/>
        <v>79.135231316725978</v>
      </c>
    </row>
    <row r="697" spans="9:15">
      <c r="I697" s="55"/>
      <c r="J697" s="3" t="s">
        <v>863</v>
      </c>
      <c r="K697" s="3">
        <v>6</v>
      </c>
      <c r="L697" s="3" t="s">
        <v>764</v>
      </c>
      <c r="M697" s="3">
        <v>25407</v>
      </c>
      <c r="N697" s="3">
        <v>990</v>
      </c>
      <c r="O697" s="3">
        <f t="shared" si="10"/>
        <v>25.663636363636364</v>
      </c>
    </row>
    <row r="698" spans="9:15">
      <c r="I698" s="55"/>
      <c r="J698" s="3" t="s">
        <v>864</v>
      </c>
      <c r="K698" s="3">
        <v>6</v>
      </c>
      <c r="L698" s="3" t="s">
        <v>764</v>
      </c>
      <c r="M698" s="3">
        <v>55179</v>
      </c>
      <c r="N698" s="3">
        <v>896</v>
      </c>
      <c r="O698" s="3">
        <f t="shared" si="10"/>
        <v>61.583705357142854</v>
      </c>
    </row>
    <row r="699" spans="9:15">
      <c r="I699" s="55"/>
      <c r="J699" s="3" t="s">
        <v>865</v>
      </c>
      <c r="K699" s="3">
        <v>19</v>
      </c>
      <c r="L699" s="3" t="s">
        <v>764</v>
      </c>
      <c r="M699" s="3">
        <v>100759</v>
      </c>
      <c r="N699" s="3">
        <v>3519</v>
      </c>
      <c r="O699" s="3">
        <f t="shared" si="10"/>
        <v>28.632850241545892</v>
      </c>
    </row>
    <row r="700" spans="9:15">
      <c r="I700" s="55"/>
      <c r="J700" s="3" t="s">
        <v>866</v>
      </c>
      <c r="K700" s="3">
        <v>18</v>
      </c>
      <c r="L700" s="3" t="s">
        <v>764</v>
      </c>
      <c r="M700" s="3">
        <v>117512</v>
      </c>
      <c r="N700" s="3">
        <v>2542</v>
      </c>
      <c r="O700" s="3">
        <f t="shared" si="10"/>
        <v>46.228166797797009</v>
      </c>
    </row>
    <row r="701" spans="9:15">
      <c r="I701" s="55"/>
      <c r="J701" s="3" t="s">
        <v>867</v>
      </c>
      <c r="K701" s="3">
        <v>13</v>
      </c>
      <c r="L701" s="3" t="s">
        <v>764</v>
      </c>
      <c r="M701" s="3">
        <v>57782</v>
      </c>
      <c r="N701" s="3">
        <v>2104</v>
      </c>
      <c r="O701" s="3">
        <f t="shared" si="10"/>
        <v>27.462927756653993</v>
      </c>
    </row>
    <row r="702" spans="9:15">
      <c r="I702" s="55"/>
      <c r="J702" s="3" t="s">
        <v>868</v>
      </c>
      <c r="K702" s="3">
        <v>5</v>
      </c>
      <c r="L702" s="3" t="s">
        <v>764</v>
      </c>
      <c r="M702" s="3">
        <v>33474</v>
      </c>
      <c r="N702" s="3">
        <v>447</v>
      </c>
      <c r="O702" s="3">
        <f t="shared" si="10"/>
        <v>74.885906040268452</v>
      </c>
    </row>
    <row r="703" spans="9:15">
      <c r="I703" s="55"/>
      <c r="J703" s="3" t="s">
        <v>869</v>
      </c>
      <c r="K703" s="3">
        <v>11</v>
      </c>
      <c r="L703" s="3" t="s">
        <v>764</v>
      </c>
      <c r="M703" s="3">
        <v>51215</v>
      </c>
      <c r="N703" s="3">
        <v>1917</v>
      </c>
      <c r="O703" s="3">
        <f t="shared" si="10"/>
        <v>26.716223265519041</v>
      </c>
    </row>
    <row r="704" spans="9:15">
      <c r="I704" s="55"/>
      <c r="J704" s="3" t="s">
        <v>870</v>
      </c>
      <c r="K704" s="3">
        <v>6</v>
      </c>
      <c r="L704" s="3" t="s">
        <v>764</v>
      </c>
      <c r="M704" s="3">
        <v>28015</v>
      </c>
      <c r="N704" s="3">
        <v>1296</v>
      </c>
      <c r="O704" s="3">
        <f t="shared" si="10"/>
        <v>21.616512345679013</v>
      </c>
    </row>
    <row r="705" spans="9:15">
      <c r="I705" s="55"/>
      <c r="J705" s="3" t="s">
        <v>871</v>
      </c>
      <c r="K705" s="3">
        <v>2</v>
      </c>
      <c r="L705" s="3" t="s">
        <v>764</v>
      </c>
      <c r="M705" s="3">
        <v>10890</v>
      </c>
      <c r="N705" s="3">
        <v>805</v>
      </c>
      <c r="O705" s="3">
        <f t="shared" si="10"/>
        <v>13.527950310559007</v>
      </c>
    </row>
    <row r="706" spans="9:15">
      <c r="I706" s="55"/>
      <c r="J706" s="3" t="s">
        <v>872</v>
      </c>
      <c r="K706" s="3">
        <v>11</v>
      </c>
      <c r="L706" s="3" t="s">
        <v>764</v>
      </c>
      <c r="M706" s="3">
        <v>50606</v>
      </c>
      <c r="N706" s="3">
        <v>2863</v>
      </c>
      <c r="O706" s="3">
        <f t="shared" si="10"/>
        <v>17.675864477820468</v>
      </c>
    </row>
    <row r="707" spans="9:15">
      <c r="I707" s="55"/>
      <c r="J707" s="3" t="s">
        <v>873</v>
      </c>
      <c r="K707" s="3">
        <v>10</v>
      </c>
      <c r="L707" s="3" t="s">
        <v>764</v>
      </c>
      <c r="M707" s="3">
        <v>76450</v>
      </c>
      <c r="N707" s="3">
        <v>2150</v>
      </c>
      <c r="O707" s="3">
        <f t="shared" ref="O707:O770" si="11">M707/N707</f>
        <v>35.558139534883722</v>
      </c>
    </row>
    <row r="708" spans="9:15">
      <c r="I708" s="55"/>
      <c r="J708" s="3" t="s">
        <v>874</v>
      </c>
      <c r="K708" s="3">
        <v>9</v>
      </c>
      <c r="L708" s="3" t="s">
        <v>764</v>
      </c>
      <c r="M708" s="3">
        <v>22999</v>
      </c>
      <c r="N708" s="3">
        <v>1478</v>
      </c>
      <c r="O708" s="3">
        <f t="shared" si="11"/>
        <v>15.560893098782138</v>
      </c>
    </row>
    <row r="709" spans="9:15">
      <c r="I709" s="55"/>
      <c r="J709" s="3" t="s">
        <v>875</v>
      </c>
      <c r="K709" s="3">
        <v>9</v>
      </c>
      <c r="L709" s="3" t="s">
        <v>764</v>
      </c>
      <c r="M709" s="3">
        <v>45901</v>
      </c>
      <c r="N709" s="3">
        <v>1034</v>
      </c>
      <c r="O709" s="3">
        <f t="shared" si="11"/>
        <v>44.391682785299807</v>
      </c>
    </row>
    <row r="710" spans="9:15">
      <c r="I710" s="55"/>
      <c r="J710" s="3" t="s">
        <v>876</v>
      </c>
      <c r="K710" s="3">
        <v>15</v>
      </c>
      <c r="L710" s="3" t="s">
        <v>764</v>
      </c>
      <c r="M710" s="3">
        <v>124619</v>
      </c>
      <c r="N710" s="3">
        <v>3134</v>
      </c>
      <c r="O710" s="3">
        <f t="shared" si="11"/>
        <v>39.763560944479899</v>
      </c>
    </row>
    <row r="711" spans="9:15">
      <c r="I711" s="55"/>
      <c r="J711" s="3" t="s">
        <v>877</v>
      </c>
      <c r="K711" s="3">
        <v>3</v>
      </c>
      <c r="L711" s="3" t="s">
        <v>764</v>
      </c>
      <c r="M711" s="3">
        <v>13412</v>
      </c>
      <c r="N711" s="3">
        <v>546</v>
      </c>
      <c r="O711" s="3">
        <f t="shared" si="11"/>
        <v>24.564102564102566</v>
      </c>
    </row>
    <row r="712" spans="9:15">
      <c r="I712" s="55"/>
      <c r="J712" s="3" t="s">
        <v>878</v>
      </c>
      <c r="K712" s="3">
        <v>4</v>
      </c>
      <c r="L712" s="3" t="s">
        <v>764</v>
      </c>
      <c r="M712" s="3">
        <v>18973</v>
      </c>
      <c r="N712" s="3">
        <v>947</v>
      </c>
      <c r="O712" s="3">
        <f t="shared" si="11"/>
        <v>20.034846884899682</v>
      </c>
    </row>
    <row r="713" spans="9:15">
      <c r="I713" s="55"/>
      <c r="J713" s="3" t="s">
        <v>879</v>
      </c>
      <c r="K713" s="3">
        <v>4</v>
      </c>
      <c r="L713" s="3" t="s">
        <v>764</v>
      </c>
      <c r="M713" s="3">
        <v>20757</v>
      </c>
      <c r="N713" s="3">
        <v>1218</v>
      </c>
      <c r="O713" s="3">
        <f t="shared" si="11"/>
        <v>17.041871921182267</v>
      </c>
    </row>
    <row r="714" spans="9:15">
      <c r="I714" s="55"/>
      <c r="J714" s="3" t="s">
        <v>880</v>
      </c>
      <c r="K714" s="3">
        <v>2</v>
      </c>
      <c r="L714" s="3" t="s">
        <v>764</v>
      </c>
      <c r="M714" s="3">
        <v>5148</v>
      </c>
      <c r="N714" s="3">
        <v>1558</v>
      </c>
      <c r="O714" s="3">
        <f t="shared" si="11"/>
        <v>3.3042362002567396</v>
      </c>
    </row>
    <row r="715" spans="9:15">
      <c r="I715" s="55"/>
      <c r="J715" s="3" t="s">
        <v>881</v>
      </c>
      <c r="K715" s="3">
        <v>4</v>
      </c>
      <c r="L715" s="3" t="s">
        <v>764</v>
      </c>
      <c r="M715" s="3">
        <v>15081</v>
      </c>
      <c r="N715" s="3">
        <v>1016</v>
      </c>
      <c r="O715" s="3">
        <f t="shared" si="11"/>
        <v>14.843503937007874</v>
      </c>
    </row>
    <row r="716" spans="9:15">
      <c r="I716" s="55"/>
      <c r="J716" s="3" t="s">
        <v>882</v>
      </c>
      <c r="K716" s="3">
        <v>5</v>
      </c>
      <c r="L716" s="3" t="s">
        <v>764</v>
      </c>
      <c r="M716" s="3">
        <v>49293</v>
      </c>
      <c r="N716" s="3">
        <v>1752</v>
      </c>
      <c r="O716" s="3">
        <f t="shared" si="11"/>
        <v>28.135273972602739</v>
      </c>
    </row>
    <row r="717" spans="9:15">
      <c r="I717" s="55"/>
      <c r="J717" s="3" t="s">
        <v>883</v>
      </c>
      <c r="K717" s="3">
        <v>1</v>
      </c>
      <c r="L717" s="3" t="s">
        <v>764</v>
      </c>
      <c r="M717" s="3">
        <v>2761</v>
      </c>
      <c r="N717" s="3">
        <v>1383</v>
      </c>
      <c r="O717" s="3">
        <f t="shared" si="11"/>
        <v>1.9963846710050615</v>
      </c>
    </row>
    <row r="718" spans="9:15">
      <c r="I718" s="55"/>
      <c r="J718" s="3" t="s">
        <v>884</v>
      </c>
      <c r="K718" s="3">
        <v>10</v>
      </c>
      <c r="L718" s="3" t="s">
        <v>764</v>
      </c>
      <c r="M718" s="3">
        <v>53861</v>
      </c>
      <c r="N718" s="3">
        <v>1146</v>
      </c>
      <c r="O718" s="3">
        <f t="shared" si="11"/>
        <v>46.999127399650959</v>
      </c>
    </row>
    <row r="719" spans="9:15">
      <c r="I719" s="55"/>
      <c r="J719" s="3" t="s">
        <v>885</v>
      </c>
      <c r="K719" s="3">
        <v>29</v>
      </c>
      <c r="L719" s="3" t="s">
        <v>764</v>
      </c>
      <c r="M719" s="3">
        <v>86892</v>
      </c>
      <c r="N719" s="3">
        <v>8726</v>
      </c>
      <c r="O719" s="3">
        <f t="shared" si="11"/>
        <v>9.957827183130874</v>
      </c>
    </row>
    <row r="720" spans="9:15">
      <c r="I720" s="55"/>
      <c r="J720" s="3" t="s">
        <v>886</v>
      </c>
      <c r="K720" s="3">
        <v>17</v>
      </c>
      <c r="L720" s="3" t="s">
        <v>764</v>
      </c>
      <c r="M720" s="3">
        <v>93661</v>
      </c>
      <c r="N720" s="3">
        <v>2925</v>
      </c>
      <c r="O720" s="3">
        <f t="shared" si="11"/>
        <v>32.020854700854699</v>
      </c>
    </row>
    <row r="721" spans="9:15">
      <c r="I721" s="55"/>
      <c r="J721" s="3" t="s">
        <v>887</v>
      </c>
      <c r="K721" s="3">
        <v>7</v>
      </c>
      <c r="L721" s="3" t="s">
        <v>764</v>
      </c>
      <c r="M721" s="3">
        <v>41123</v>
      </c>
      <c r="N721" s="3">
        <v>1633</v>
      </c>
      <c r="O721" s="3">
        <f t="shared" si="11"/>
        <v>25.182486221677895</v>
      </c>
    </row>
    <row r="722" spans="9:15">
      <c r="I722" s="55"/>
      <c r="J722" s="3" t="s">
        <v>888</v>
      </c>
      <c r="K722" s="3">
        <v>2</v>
      </c>
      <c r="L722" s="3" t="s">
        <v>764</v>
      </c>
      <c r="M722" s="3">
        <v>12348</v>
      </c>
      <c r="N722" s="3">
        <v>1301</v>
      </c>
      <c r="O722" s="3">
        <f t="shared" si="11"/>
        <v>9.4911606456571871</v>
      </c>
    </row>
    <row r="723" spans="9:15">
      <c r="I723" s="55"/>
      <c r="J723" s="3" t="s">
        <v>889</v>
      </c>
      <c r="K723" s="3">
        <v>5</v>
      </c>
      <c r="L723" s="3" t="s">
        <v>764</v>
      </c>
      <c r="M723" s="3">
        <v>26181</v>
      </c>
      <c r="N723" s="3">
        <v>553</v>
      </c>
      <c r="O723" s="3">
        <f t="shared" si="11"/>
        <v>47.343580470162749</v>
      </c>
    </row>
    <row r="724" spans="9:15">
      <c r="I724" s="55"/>
      <c r="J724" s="3" t="s">
        <v>890</v>
      </c>
      <c r="K724" s="3">
        <v>17</v>
      </c>
      <c r="L724" s="3" t="s">
        <v>764</v>
      </c>
      <c r="M724" s="3">
        <v>90019</v>
      </c>
      <c r="N724" s="3">
        <v>2743</v>
      </c>
      <c r="O724" s="3">
        <f t="shared" si="11"/>
        <v>32.817717827196503</v>
      </c>
    </row>
    <row r="725" spans="9:15">
      <c r="I725" s="55"/>
      <c r="J725" s="3" t="s">
        <v>891</v>
      </c>
      <c r="K725" s="3">
        <v>18</v>
      </c>
      <c r="L725" s="3" t="s">
        <v>764</v>
      </c>
      <c r="M725" s="3">
        <v>63711</v>
      </c>
      <c r="N725" s="3">
        <v>2542</v>
      </c>
      <c r="O725" s="3">
        <f t="shared" si="11"/>
        <v>25.063335955940204</v>
      </c>
    </row>
    <row r="726" spans="9:15">
      <c r="I726" s="55"/>
      <c r="J726" s="3" t="s">
        <v>892</v>
      </c>
      <c r="K726" s="3">
        <v>1</v>
      </c>
      <c r="L726" s="3" t="s">
        <v>764</v>
      </c>
      <c r="M726" s="3">
        <v>3468</v>
      </c>
      <c r="N726" s="3">
        <v>1218</v>
      </c>
      <c r="O726" s="3">
        <f t="shared" si="11"/>
        <v>2.8472906403940885</v>
      </c>
    </row>
    <row r="727" spans="9:15">
      <c r="I727" s="55"/>
      <c r="J727" s="3" t="s">
        <v>893</v>
      </c>
      <c r="K727" s="3">
        <v>6</v>
      </c>
      <c r="L727" s="3" t="s">
        <v>764</v>
      </c>
      <c r="M727" s="3">
        <v>34621</v>
      </c>
      <c r="N727" s="3">
        <v>793</v>
      </c>
      <c r="O727" s="3">
        <f t="shared" si="11"/>
        <v>43.658259773013874</v>
      </c>
    </row>
    <row r="728" spans="9:15">
      <c r="I728" s="55"/>
      <c r="J728" s="3" t="s">
        <v>894</v>
      </c>
      <c r="K728" s="3">
        <v>4</v>
      </c>
      <c r="L728" s="3" t="s">
        <v>764</v>
      </c>
      <c r="M728" s="3">
        <v>17538</v>
      </c>
      <c r="N728" s="3">
        <v>576</v>
      </c>
      <c r="O728" s="3">
        <f t="shared" si="11"/>
        <v>30.447916666666668</v>
      </c>
    </row>
    <row r="729" spans="9:15">
      <c r="I729" s="55"/>
      <c r="J729" s="3" t="s">
        <v>895</v>
      </c>
      <c r="K729" s="3">
        <v>14</v>
      </c>
      <c r="L729" s="3" t="s">
        <v>764</v>
      </c>
      <c r="M729" s="3">
        <v>89490</v>
      </c>
      <c r="N729" s="3">
        <v>2355</v>
      </c>
      <c r="O729" s="3">
        <f t="shared" si="11"/>
        <v>38</v>
      </c>
    </row>
    <row r="730" spans="9:15">
      <c r="I730" s="55"/>
      <c r="J730" s="3" t="s">
        <v>896</v>
      </c>
      <c r="K730" s="3">
        <v>6</v>
      </c>
      <c r="L730" s="3" t="s">
        <v>764</v>
      </c>
      <c r="M730" s="3">
        <v>30350</v>
      </c>
      <c r="N730" s="3">
        <v>1047</v>
      </c>
      <c r="O730" s="3">
        <f t="shared" si="11"/>
        <v>28.987583572110793</v>
      </c>
    </row>
    <row r="731" spans="9:15">
      <c r="I731" s="55"/>
      <c r="J731" s="3" t="s">
        <v>897</v>
      </c>
      <c r="K731" s="3">
        <v>12</v>
      </c>
      <c r="L731" s="3" t="s">
        <v>764</v>
      </c>
      <c r="M731" s="3">
        <v>84964</v>
      </c>
      <c r="N731" s="3">
        <v>2057</v>
      </c>
      <c r="O731" s="3">
        <f t="shared" si="11"/>
        <v>41.304812834224599</v>
      </c>
    </row>
    <row r="732" spans="9:15">
      <c r="I732" s="55"/>
      <c r="J732" s="3" t="s">
        <v>898</v>
      </c>
      <c r="K732" s="3">
        <v>5</v>
      </c>
      <c r="L732" s="3" t="s">
        <v>764</v>
      </c>
      <c r="M732" s="3">
        <v>32526</v>
      </c>
      <c r="N732" s="3">
        <v>574</v>
      </c>
      <c r="O732" s="3">
        <f t="shared" si="11"/>
        <v>56.665505226480839</v>
      </c>
    </row>
    <row r="733" spans="9:15">
      <c r="I733" s="55"/>
      <c r="J733" s="3" t="s">
        <v>899</v>
      </c>
      <c r="K733" s="3">
        <v>10</v>
      </c>
      <c r="L733" s="3" t="s">
        <v>764</v>
      </c>
      <c r="M733" s="3">
        <v>42608</v>
      </c>
      <c r="N733" s="3">
        <v>2650</v>
      </c>
      <c r="O733" s="3">
        <f t="shared" si="11"/>
        <v>16.078490566037736</v>
      </c>
    </row>
    <row r="734" spans="9:15">
      <c r="I734" s="55"/>
      <c r="J734" s="3" t="s">
        <v>900</v>
      </c>
      <c r="K734" s="3">
        <v>14</v>
      </c>
      <c r="L734" s="3" t="s">
        <v>764</v>
      </c>
      <c r="M734" s="3">
        <v>43096</v>
      </c>
      <c r="N734" s="3">
        <v>7912</v>
      </c>
      <c r="O734" s="3">
        <f t="shared" si="11"/>
        <v>5.446916076845298</v>
      </c>
    </row>
    <row r="735" spans="9:15">
      <c r="I735" s="55"/>
      <c r="J735" s="3" t="s">
        <v>901</v>
      </c>
      <c r="K735" s="3">
        <v>10</v>
      </c>
      <c r="L735" s="3" t="s">
        <v>764</v>
      </c>
      <c r="M735" s="3">
        <v>60539</v>
      </c>
      <c r="N735" s="3">
        <v>1275</v>
      </c>
      <c r="O735" s="3">
        <f t="shared" si="11"/>
        <v>47.481568627450983</v>
      </c>
    </row>
    <row r="736" spans="9:15">
      <c r="I736" s="55"/>
      <c r="J736" s="3" t="s">
        <v>902</v>
      </c>
      <c r="K736" s="3">
        <v>12</v>
      </c>
      <c r="L736" s="3" t="s">
        <v>764</v>
      </c>
      <c r="M736" s="3">
        <v>57918</v>
      </c>
      <c r="N736" s="3">
        <v>2222</v>
      </c>
      <c r="O736" s="3">
        <f t="shared" si="11"/>
        <v>26.065706570657067</v>
      </c>
    </row>
    <row r="737" spans="9:15">
      <c r="I737" s="55"/>
      <c r="J737" s="3" t="s">
        <v>903</v>
      </c>
      <c r="K737" s="3">
        <v>2</v>
      </c>
      <c r="L737" s="3" t="s">
        <v>764</v>
      </c>
      <c r="M737" s="3">
        <v>9291</v>
      </c>
      <c r="N737" s="3">
        <v>763</v>
      </c>
      <c r="O737" s="3">
        <f t="shared" si="11"/>
        <v>12.176933158584534</v>
      </c>
    </row>
    <row r="738" spans="9:15">
      <c r="I738" s="55"/>
      <c r="J738" s="3" t="s">
        <v>904</v>
      </c>
      <c r="K738" s="3">
        <v>9</v>
      </c>
      <c r="L738" s="3" t="s">
        <v>764</v>
      </c>
      <c r="M738" s="3">
        <v>71958</v>
      </c>
      <c r="N738" s="3">
        <v>2305</v>
      </c>
      <c r="O738" s="3">
        <f t="shared" si="11"/>
        <v>31.218221258134491</v>
      </c>
    </row>
    <row r="739" spans="9:15">
      <c r="I739" s="55"/>
      <c r="J739" s="3" t="s">
        <v>905</v>
      </c>
      <c r="K739" s="3">
        <v>6</v>
      </c>
      <c r="L739" s="3" t="s">
        <v>764</v>
      </c>
      <c r="M739" s="3">
        <v>27884</v>
      </c>
      <c r="N739" s="3">
        <v>2283</v>
      </c>
      <c r="O739" s="3">
        <f t="shared" si="11"/>
        <v>12.213753832676304</v>
      </c>
    </row>
    <row r="740" spans="9:15">
      <c r="I740" s="55"/>
      <c r="J740" s="3" t="s">
        <v>906</v>
      </c>
      <c r="K740" s="3">
        <v>7</v>
      </c>
      <c r="L740" s="3" t="s">
        <v>764</v>
      </c>
      <c r="M740" s="3">
        <v>16873</v>
      </c>
      <c r="N740" s="3">
        <v>1833</v>
      </c>
      <c r="O740" s="3">
        <f t="shared" si="11"/>
        <v>9.2051282051282044</v>
      </c>
    </row>
    <row r="741" spans="9:15">
      <c r="I741" s="55"/>
      <c r="J741" s="3" t="s">
        <v>907</v>
      </c>
      <c r="K741" s="3">
        <v>8</v>
      </c>
      <c r="L741" s="3" t="s">
        <v>764</v>
      </c>
      <c r="M741" s="3">
        <v>40507</v>
      </c>
      <c r="N741" s="3">
        <v>1367</v>
      </c>
      <c r="O741" s="3">
        <f t="shared" si="11"/>
        <v>29.632040965618142</v>
      </c>
    </row>
    <row r="742" spans="9:15">
      <c r="I742" s="55"/>
      <c r="J742" s="3" t="s">
        <v>908</v>
      </c>
      <c r="K742" s="3">
        <v>3</v>
      </c>
      <c r="L742" s="3" t="s">
        <v>764</v>
      </c>
      <c r="M742" s="3">
        <v>18982</v>
      </c>
      <c r="N742" s="3">
        <v>164</v>
      </c>
      <c r="O742" s="3">
        <f t="shared" si="11"/>
        <v>115.7439024390244</v>
      </c>
    </row>
    <row r="743" spans="9:15">
      <c r="I743" s="55"/>
      <c r="J743" s="3" t="s">
        <v>909</v>
      </c>
      <c r="K743" s="3">
        <v>9</v>
      </c>
      <c r="L743" s="3" t="s">
        <v>764</v>
      </c>
      <c r="M743" s="3">
        <v>36075</v>
      </c>
      <c r="N743" s="3">
        <v>2421</v>
      </c>
      <c r="O743" s="3">
        <f t="shared" si="11"/>
        <v>14.900867410161091</v>
      </c>
    </row>
    <row r="744" spans="9:15">
      <c r="I744" s="55"/>
      <c r="J744" s="3" t="s">
        <v>910</v>
      </c>
      <c r="K744" s="3">
        <v>4</v>
      </c>
      <c r="L744" s="3" t="s">
        <v>764</v>
      </c>
      <c r="M744" s="3">
        <v>30296</v>
      </c>
      <c r="N744" s="3">
        <v>649</v>
      </c>
      <c r="O744" s="3">
        <f t="shared" si="11"/>
        <v>46.681047765793529</v>
      </c>
    </row>
    <row r="745" spans="9:15">
      <c r="I745" s="55"/>
      <c r="J745" s="3" t="s">
        <v>911</v>
      </c>
      <c r="K745" s="3">
        <v>3</v>
      </c>
      <c r="L745" s="3" t="s">
        <v>764</v>
      </c>
      <c r="M745" s="3">
        <v>15802</v>
      </c>
      <c r="N745" s="3">
        <v>1059</v>
      </c>
      <c r="O745" s="3">
        <f t="shared" si="11"/>
        <v>14.921624173748819</v>
      </c>
    </row>
    <row r="746" spans="9:15">
      <c r="I746" s="55"/>
      <c r="J746" s="3" t="s">
        <v>912</v>
      </c>
      <c r="K746" s="3">
        <v>8</v>
      </c>
      <c r="L746" s="3" t="s">
        <v>764</v>
      </c>
      <c r="M746" s="3">
        <v>47655</v>
      </c>
      <c r="N746" s="3">
        <v>1580</v>
      </c>
      <c r="O746" s="3">
        <f t="shared" si="11"/>
        <v>30.161392405063292</v>
      </c>
    </row>
    <row r="747" spans="9:15">
      <c r="I747" s="55"/>
      <c r="J747" s="3" t="s">
        <v>913</v>
      </c>
      <c r="K747" s="3">
        <v>11</v>
      </c>
      <c r="L747" s="3" t="s">
        <v>764</v>
      </c>
      <c r="M747" s="3">
        <v>26089</v>
      </c>
      <c r="N747" s="3">
        <v>1847</v>
      </c>
      <c r="O747" s="3">
        <f t="shared" si="11"/>
        <v>14.125067677314565</v>
      </c>
    </row>
    <row r="748" spans="9:15">
      <c r="I748" s="55"/>
      <c r="J748" s="3" t="s">
        <v>914</v>
      </c>
      <c r="K748" s="3">
        <v>7</v>
      </c>
      <c r="L748" s="3" t="s">
        <v>764</v>
      </c>
      <c r="M748" s="3">
        <v>41915</v>
      </c>
      <c r="N748" s="3">
        <v>876</v>
      </c>
      <c r="O748" s="3">
        <f t="shared" si="11"/>
        <v>47.848173515981735</v>
      </c>
    </row>
    <row r="749" spans="9:15">
      <c r="I749" s="55"/>
      <c r="J749" s="3" t="s">
        <v>915</v>
      </c>
      <c r="K749" s="3">
        <v>1</v>
      </c>
      <c r="L749" s="3" t="s">
        <v>764</v>
      </c>
      <c r="M749" s="3">
        <v>2052</v>
      </c>
      <c r="N749" s="3">
        <v>824</v>
      </c>
      <c r="O749" s="3">
        <f t="shared" si="11"/>
        <v>2.4902912621359223</v>
      </c>
    </row>
    <row r="750" spans="9:15">
      <c r="I750" s="55"/>
      <c r="J750" s="3" t="s">
        <v>916</v>
      </c>
      <c r="K750" s="3">
        <v>2</v>
      </c>
      <c r="L750" s="3" t="s">
        <v>764</v>
      </c>
      <c r="M750" s="3">
        <v>5178</v>
      </c>
      <c r="N750" s="3">
        <v>1241</v>
      </c>
      <c r="O750" s="3">
        <f t="shared" si="11"/>
        <v>4.1724415793714744</v>
      </c>
    </row>
    <row r="751" spans="9:15">
      <c r="I751" s="55"/>
      <c r="J751" s="3" t="s">
        <v>917</v>
      </c>
      <c r="K751" s="3">
        <v>5</v>
      </c>
      <c r="L751" s="3" t="s">
        <v>764</v>
      </c>
      <c r="M751" s="3">
        <v>47509</v>
      </c>
      <c r="N751" s="3">
        <v>1779</v>
      </c>
      <c r="O751" s="3">
        <f t="shared" si="11"/>
        <v>26.705452501405283</v>
      </c>
    </row>
    <row r="752" spans="9:15">
      <c r="I752" s="55"/>
      <c r="J752" s="3" t="s">
        <v>918</v>
      </c>
      <c r="K752" s="3">
        <v>8</v>
      </c>
      <c r="L752" s="3" t="s">
        <v>764</v>
      </c>
      <c r="M752" s="3">
        <v>44628</v>
      </c>
      <c r="N752" s="3">
        <v>681</v>
      </c>
      <c r="O752" s="3">
        <f t="shared" si="11"/>
        <v>65.533039647577098</v>
      </c>
    </row>
    <row r="753" spans="9:15">
      <c r="I753" s="55"/>
      <c r="J753" s="3" t="s">
        <v>919</v>
      </c>
      <c r="K753" s="3">
        <v>17</v>
      </c>
      <c r="L753" s="3" t="s">
        <v>764</v>
      </c>
      <c r="M753" s="3">
        <v>127019</v>
      </c>
      <c r="N753" s="3">
        <v>4938</v>
      </c>
      <c r="O753" s="3">
        <f t="shared" si="11"/>
        <v>25.722762251923857</v>
      </c>
    </row>
    <row r="754" spans="9:15">
      <c r="I754" s="55"/>
      <c r="J754" s="3" t="s">
        <v>920</v>
      </c>
      <c r="K754" s="3">
        <v>40</v>
      </c>
      <c r="L754" s="3" t="s">
        <v>764</v>
      </c>
      <c r="M754" s="3">
        <v>183753</v>
      </c>
      <c r="N754" s="3">
        <v>6866</v>
      </c>
      <c r="O754" s="3">
        <f t="shared" si="11"/>
        <v>26.762743955723856</v>
      </c>
    </row>
    <row r="755" spans="9:15">
      <c r="I755" s="55"/>
      <c r="J755" s="3" t="s">
        <v>921</v>
      </c>
      <c r="K755" s="3">
        <v>9</v>
      </c>
      <c r="L755" s="3" t="s">
        <v>764</v>
      </c>
      <c r="M755" s="3">
        <v>43273</v>
      </c>
      <c r="N755" s="3">
        <v>1140</v>
      </c>
      <c r="O755" s="3">
        <f t="shared" si="11"/>
        <v>37.958771929824564</v>
      </c>
    </row>
    <row r="756" spans="9:15">
      <c r="I756" s="55"/>
      <c r="J756" s="3" t="s">
        <v>922</v>
      </c>
      <c r="K756" s="3">
        <v>5</v>
      </c>
      <c r="L756" s="3" t="s">
        <v>764</v>
      </c>
      <c r="M756" s="3">
        <v>25506</v>
      </c>
      <c r="N756" s="3">
        <v>1131</v>
      </c>
      <c r="O756" s="3">
        <f t="shared" si="11"/>
        <v>22.551724137931036</v>
      </c>
    </row>
    <row r="757" spans="9:15">
      <c r="I757" s="55"/>
      <c r="J757" s="3" t="s">
        <v>923</v>
      </c>
      <c r="K757" s="3">
        <v>5</v>
      </c>
      <c r="L757" s="3" t="s">
        <v>764</v>
      </c>
      <c r="M757" s="3">
        <v>24757</v>
      </c>
      <c r="N757" s="3">
        <v>1513</v>
      </c>
      <c r="O757" s="3">
        <f t="shared" si="11"/>
        <v>16.362855254461333</v>
      </c>
    </row>
    <row r="758" spans="9:15">
      <c r="I758" s="55"/>
      <c r="J758" s="3" t="s">
        <v>924</v>
      </c>
      <c r="K758" s="3">
        <v>4</v>
      </c>
      <c r="L758" s="3" t="s">
        <v>764</v>
      </c>
      <c r="M758" s="3">
        <v>15963</v>
      </c>
      <c r="N758" s="3">
        <v>512</v>
      </c>
      <c r="O758" s="3">
        <f t="shared" si="11"/>
        <v>31.177734375</v>
      </c>
    </row>
    <row r="759" spans="9:15">
      <c r="I759" s="55"/>
      <c r="J759" s="3" t="s">
        <v>925</v>
      </c>
      <c r="K759" s="3">
        <v>4</v>
      </c>
      <c r="L759" s="3" t="s">
        <v>764</v>
      </c>
      <c r="M759" s="3">
        <v>30766</v>
      </c>
      <c r="N759" s="3">
        <v>5256</v>
      </c>
      <c r="O759" s="3">
        <f t="shared" si="11"/>
        <v>5.8535007610350078</v>
      </c>
    </row>
    <row r="760" spans="9:15">
      <c r="I760" s="55"/>
      <c r="J760" s="3" t="s">
        <v>926</v>
      </c>
      <c r="K760" s="3">
        <v>13</v>
      </c>
      <c r="L760" s="3" t="s">
        <v>764</v>
      </c>
      <c r="M760" s="3">
        <v>80450</v>
      </c>
      <c r="N760" s="3">
        <v>3647</v>
      </c>
      <c r="O760" s="3">
        <f t="shared" si="11"/>
        <v>22.059226761721963</v>
      </c>
    </row>
    <row r="761" spans="9:15">
      <c r="I761" s="55"/>
      <c r="J761" s="3" t="s">
        <v>927</v>
      </c>
      <c r="K761" s="3">
        <v>20</v>
      </c>
      <c r="L761" s="3" t="s">
        <v>764</v>
      </c>
      <c r="M761" s="3">
        <v>136406</v>
      </c>
      <c r="N761" s="3">
        <v>3031</v>
      </c>
      <c r="O761" s="3">
        <f t="shared" si="11"/>
        <v>45.003629165291983</v>
      </c>
    </row>
    <row r="762" spans="9:15">
      <c r="I762" s="55"/>
      <c r="J762" s="3" t="s">
        <v>928</v>
      </c>
      <c r="K762" s="3">
        <v>2</v>
      </c>
      <c r="L762" s="3" t="s">
        <v>764</v>
      </c>
      <c r="M762" s="3">
        <v>9879</v>
      </c>
      <c r="N762" s="3">
        <v>792</v>
      </c>
      <c r="O762" s="3">
        <f t="shared" si="11"/>
        <v>12.473484848484848</v>
      </c>
    </row>
    <row r="763" spans="9:15">
      <c r="I763" s="55"/>
      <c r="J763" s="3" t="s">
        <v>929</v>
      </c>
      <c r="K763" s="3">
        <v>6</v>
      </c>
      <c r="L763" s="3" t="s">
        <v>764</v>
      </c>
      <c r="M763" s="3">
        <v>33591</v>
      </c>
      <c r="N763" s="3">
        <v>1202</v>
      </c>
      <c r="O763" s="3">
        <f t="shared" si="11"/>
        <v>27.945923460898502</v>
      </c>
    </row>
    <row r="764" spans="9:15">
      <c r="I764" s="55"/>
      <c r="J764" s="3" t="s">
        <v>930</v>
      </c>
      <c r="K764" s="3">
        <v>6</v>
      </c>
      <c r="L764" s="3" t="s">
        <v>764</v>
      </c>
      <c r="M764" s="3">
        <v>43263</v>
      </c>
      <c r="N764" s="3">
        <v>1500</v>
      </c>
      <c r="O764" s="3">
        <f t="shared" si="11"/>
        <v>28.841999999999999</v>
      </c>
    </row>
    <row r="765" spans="9:15">
      <c r="I765" s="55"/>
      <c r="J765" s="3" t="s">
        <v>931</v>
      </c>
      <c r="K765" s="3">
        <v>6</v>
      </c>
      <c r="L765" s="3" t="s">
        <v>764</v>
      </c>
      <c r="M765" s="3">
        <v>29449</v>
      </c>
      <c r="N765" s="3">
        <v>3359</v>
      </c>
      <c r="O765" s="3">
        <f t="shared" si="11"/>
        <v>8.7671926168502523</v>
      </c>
    </row>
    <row r="766" spans="9:15">
      <c r="I766" s="55"/>
      <c r="J766" s="3" t="s">
        <v>932</v>
      </c>
      <c r="K766" s="3">
        <v>4</v>
      </c>
      <c r="L766" s="3" t="s">
        <v>764</v>
      </c>
      <c r="M766" s="3">
        <v>24147</v>
      </c>
      <c r="N766" s="3">
        <v>576</v>
      </c>
      <c r="O766" s="3">
        <f t="shared" si="11"/>
        <v>41.921875</v>
      </c>
    </row>
    <row r="767" spans="9:15">
      <c r="I767" s="55"/>
      <c r="J767" s="3" t="s">
        <v>933</v>
      </c>
      <c r="K767" s="3">
        <v>24</v>
      </c>
      <c r="L767" s="3" t="s">
        <v>764</v>
      </c>
      <c r="M767" s="3">
        <v>162684</v>
      </c>
      <c r="N767" s="3">
        <v>2435</v>
      </c>
      <c r="O767" s="3">
        <f t="shared" si="11"/>
        <v>66.810677618069818</v>
      </c>
    </row>
    <row r="768" spans="9:15">
      <c r="I768" s="55"/>
      <c r="J768" s="3" t="s">
        <v>934</v>
      </c>
      <c r="K768" s="3">
        <v>12</v>
      </c>
      <c r="L768" s="3" t="s">
        <v>764</v>
      </c>
      <c r="M768" s="3">
        <v>64378</v>
      </c>
      <c r="N768" s="3">
        <v>1207</v>
      </c>
      <c r="O768" s="3">
        <f t="shared" si="11"/>
        <v>53.337199668599837</v>
      </c>
    </row>
    <row r="769" spans="9:15">
      <c r="I769" s="55"/>
      <c r="J769" s="3" t="s">
        <v>935</v>
      </c>
      <c r="K769" s="3">
        <v>21</v>
      </c>
      <c r="L769" s="3" t="s">
        <v>764</v>
      </c>
      <c r="M769" s="3">
        <v>98348</v>
      </c>
      <c r="N769" s="3">
        <v>5415</v>
      </c>
      <c r="O769" s="3">
        <f t="shared" si="11"/>
        <v>18.162142197599263</v>
      </c>
    </row>
    <row r="770" spans="9:15">
      <c r="I770" s="55"/>
      <c r="J770" s="3" t="s">
        <v>936</v>
      </c>
      <c r="K770" s="3">
        <v>7</v>
      </c>
      <c r="L770" s="3" t="s">
        <v>764</v>
      </c>
      <c r="M770" s="3">
        <v>35385</v>
      </c>
      <c r="N770" s="3">
        <v>682</v>
      </c>
      <c r="O770" s="3">
        <f t="shared" si="11"/>
        <v>51.884164222873899</v>
      </c>
    </row>
    <row r="771" spans="9:15">
      <c r="I771" s="55"/>
      <c r="J771" s="3" t="s">
        <v>937</v>
      </c>
      <c r="K771" s="3">
        <v>15</v>
      </c>
      <c r="L771" s="3" t="s">
        <v>764</v>
      </c>
      <c r="M771" s="3">
        <v>63447</v>
      </c>
      <c r="N771" s="3">
        <v>2592</v>
      </c>
      <c r="O771" s="3">
        <f t="shared" ref="O771:O834" si="12">M771/N771</f>
        <v>24.47800925925926</v>
      </c>
    </row>
    <row r="772" spans="9:15">
      <c r="I772" s="55"/>
      <c r="J772" s="3" t="s">
        <v>938</v>
      </c>
      <c r="K772" s="3">
        <v>7</v>
      </c>
      <c r="L772" s="3" t="s">
        <v>764</v>
      </c>
      <c r="M772" s="3">
        <v>48804</v>
      </c>
      <c r="N772" s="3">
        <v>620</v>
      </c>
      <c r="O772" s="3">
        <f t="shared" si="12"/>
        <v>78.716129032258067</v>
      </c>
    </row>
    <row r="773" spans="9:15">
      <c r="I773" s="55"/>
      <c r="J773" s="3" t="s">
        <v>939</v>
      </c>
      <c r="K773" s="3">
        <v>7</v>
      </c>
      <c r="L773" s="3" t="s">
        <v>764</v>
      </c>
      <c r="M773" s="3">
        <v>25171</v>
      </c>
      <c r="N773" s="3">
        <v>3330</v>
      </c>
      <c r="O773" s="3">
        <f t="shared" si="12"/>
        <v>7.5588588588588586</v>
      </c>
    </row>
    <row r="774" spans="9:15">
      <c r="I774" s="55"/>
      <c r="J774" s="3" t="s">
        <v>940</v>
      </c>
      <c r="K774" s="3">
        <v>5</v>
      </c>
      <c r="L774" s="3" t="s">
        <v>764</v>
      </c>
      <c r="M774" s="3">
        <v>28505</v>
      </c>
      <c r="N774" s="3">
        <v>1805</v>
      </c>
      <c r="O774" s="3">
        <f t="shared" si="12"/>
        <v>15.792243767313019</v>
      </c>
    </row>
    <row r="775" spans="9:15">
      <c r="I775" s="55"/>
      <c r="J775" s="3" t="s">
        <v>941</v>
      </c>
      <c r="K775" s="3">
        <v>8</v>
      </c>
      <c r="L775" s="3" t="s">
        <v>764</v>
      </c>
      <c r="M775" s="3">
        <v>23965</v>
      </c>
      <c r="N775" s="3">
        <v>1537</v>
      </c>
      <c r="O775" s="3">
        <f t="shared" si="12"/>
        <v>15.59206245933637</v>
      </c>
    </row>
    <row r="776" spans="9:15">
      <c r="I776" s="55"/>
      <c r="J776" s="3" t="s">
        <v>942</v>
      </c>
      <c r="K776" s="3">
        <v>3</v>
      </c>
      <c r="L776" s="3" t="s">
        <v>764</v>
      </c>
      <c r="M776" s="3">
        <v>23184</v>
      </c>
      <c r="N776" s="3">
        <v>1056</v>
      </c>
      <c r="O776" s="3">
        <f t="shared" si="12"/>
        <v>21.954545454545453</v>
      </c>
    </row>
    <row r="777" spans="9:15">
      <c r="I777" s="55"/>
      <c r="J777" s="3" t="s">
        <v>943</v>
      </c>
      <c r="K777" s="3">
        <v>5</v>
      </c>
      <c r="L777" s="3" t="s">
        <v>764</v>
      </c>
      <c r="M777" s="3">
        <v>15344</v>
      </c>
      <c r="N777" s="3">
        <v>1035</v>
      </c>
      <c r="O777" s="3">
        <f t="shared" si="12"/>
        <v>14.82512077294686</v>
      </c>
    </row>
    <row r="778" spans="9:15">
      <c r="I778" s="55"/>
      <c r="J778" s="3" t="s">
        <v>944</v>
      </c>
      <c r="K778" s="3">
        <v>1</v>
      </c>
      <c r="L778" s="3" t="s">
        <v>764</v>
      </c>
      <c r="M778" s="3">
        <v>1618</v>
      </c>
      <c r="N778" s="3">
        <v>1755</v>
      </c>
      <c r="O778" s="3">
        <f t="shared" si="12"/>
        <v>0.92193732193732192</v>
      </c>
    </row>
    <row r="779" spans="9:15">
      <c r="I779" s="55"/>
      <c r="J779" s="3" t="s">
        <v>945</v>
      </c>
      <c r="K779" s="3">
        <v>8</v>
      </c>
      <c r="L779" s="3" t="s">
        <v>764</v>
      </c>
      <c r="M779" s="3">
        <v>46217</v>
      </c>
      <c r="N779" s="3">
        <v>892</v>
      </c>
      <c r="O779" s="3">
        <f t="shared" si="12"/>
        <v>51.812780269058294</v>
      </c>
    </row>
    <row r="780" spans="9:15">
      <c r="I780" s="55"/>
      <c r="J780" s="3" t="s">
        <v>946</v>
      </c>
      <c r="K780" s="3">
        <v>7</v>
      </c>
      <c r="L780" s="3" t="s">
        <v>764</v>
      </c>
      <c r="M780" s="3">
        <v>41283</v>
      </c>
      <c r="N780" s="3">
        <v>754</v>
      </c>
      <c r="O780" s="3">
        <f t="shared" si="12"/>
        <v>54.751989389920425</v>
      </c>
    </row>
    <row r="781" spans="9:15">
      <c r="I781" s="55"/>
      <c r="J781" s="3" t="s">
        <v>947</v>
      </c>
      <c r="K781" s="3">
        <v>21</v>
      </c>
      <c r="L781" s="3" t="s">
        <v>764</v>
      </c>
      <c r="M781" s="3">
        <v>104263</v>
      </c>
      <c r="N781" s="3">
        <v>3052</v>
      </c>
      <c r="O781" s="3">
        <f t="shared" si="12"/>
        <v>34.162188728702489</v>
      </c>
    </row>
    <row r="782" spans="9:15">
      <c r="I782" s="55"/>
      <c r="J782" s="3" t="s">
        <v>948</v>
      </c>
      <c r="K782" s="3">
        <v>10</v>
      </c>
      <c r="L782" s="3" t="s">
        <v>764</v>
      </c>
      <c r="M782" s="3">
        <v>76608</v>
      </c>
      <c r="N782" s="3">
        <v>1139</v>
      </c>
      <c r="O782" s="3">
        <f t="shared" si="12"/>
        <v>67.258999122036869</v>
      </c>
    </row>
    <row r="783" spans="9:15">
      <c r="I783" s="55"/>
      <c r="J783" s="3" t="s">
        <v>949</v>
      </c>
      <c r="K783" s="3">
        <v>4</v>
      </c>
      <c r="L783" s="3" t="s">
        <v>764</v>
      </c>
      <c r="M783" s="3">
        <v>18535</v>
      </c>
      <c r="N783" s="3">
        <v>1258</v>
      </c>
      <c r="O783" s="3">
        <f t="shared" si="12"/>
        <v>14.733704292527822</v>
      </c>
    </row>
    <row r="784" spans="9:15">
      <c r="I784" s="55"/>
      <c r="J784" s="3" t="s">
        <v>950</v>
      </c>
      <c r="K784" s="3">
        <v>8</v>
      </c>
      <c r="L784" s="3" t="s">
        <v>764</v>
      </c>
      <c r="M784" s="3">
        <v>27624</v>
      </c>
      <c r="N784" s="3">
        <v>1470</v>
      </c>
      <c r="O784" s="3">
        <f t="shared" si="12"/>
        <v>18.791836734693877</v>
      </c>
    </row>
    <row r="785" spans="9:15">
      <c r="I785" s="55"/>
      <c r="J785" s="3" t="s">
        <v>951</v>
      </c>
      <c r="K785" s="3">
        <v>8</v>
      </c>
      <c r="L785" s="3" t="s">
        <v>764</v>
      </c>
      <c r="M785" s="3">
        <v>21490</v>
      </c>
      <c r="N785" s="3">
        <v>1439</v>
      </c>
      <c r="O785" s="3">
        <f t="shared" si="12"/>
        <v>14.933981931897151</v>
      </c>
    </row>
    <row r="786" spans="9:15">
      <c r="I786" s="55"/>
      <c r="J786" s="3" t="s">
        <v>952</v>
      </c>
      <c r="K786" s="3">
        <v>24</v>
      </c>
      <c r="L786" s="3" t="s">
        <v>764</v>
      </c>
      <c r="M786" s="3">
        <v>89051</v>
      </c>
      <c r="N786" s="3">
        <v>4236</v>
      </c>
      <c r="O786" s="3">
        <f t="shared" si="12"/>
        <v>21.022426817752596</v>
      </c>
    </row>
    <row r="787" spans="9:15">
      <c r="I787" s="55"/>
      <c r="J787" s="3" t="s">
        <v>953</v>
      </c>
      <c r="K787" s="3">
        <v>8</v>
      </c>
      <c r="L787" s="3" t="s">
        <v>764</v>
      </c>
      <c r="M787" s="3">
        <v>29927</v>
      </c>
      <c r="N787" s="3">
        <v>1639</v>
      </c>
      <c r="O787" s="3">
        <f t="shared" si="12"/>
        <v>18.259304453935325</v>
      </c>
    </row>
    <row r="788" spans="9:15">
      <c r="I788" s="55"/>
      <c r="J788" s="3" t="s">
        <v>954</v>
      </c>
      <c r="K788" s="3">
        <v>2</v>
      </c>
      <c r="L788" s="3" t="s">
        <v>764</v>
      </c>
      <c r="M788" s="3">
        <v>15153</v>
      </c>
      <c r="N788" s="3">
        <v>1531</v>
      </c>
      <c r="O788" s="3">
        <f t="shared" si="12"/>
        <v>9.8974526453298495</v>
      </c>
    </row>
    <row r="789" spans="9:15">
      <c r="I789" s="55"/>
      <c r="J789" s="3" t="s">
        <v>955</v>
      </c>
      <c r="K789" s="3">
        <v>4</v>
      </c>
      <c r="L789" s="3" t="s">
        <v>764</v>
      </c>
      <c r="M789" s="3">
        <v>30735</v>
      </c>
      <c r="N789" s="3">
        <v>2344</v>
      </c>
      <c r="O789" s="3">
        <f t="shared" si="12"/>
        <v>13.112201365187714</v>
      </c>
    </row>
    <row r="790" spans="9:15">
      <c r="I790" s="55"/>
      <c r="J790" s="3" t="s">
        <v>956</v>
      </c>
      <c r="K790" s="3">
        <v>10</v>
      </c>
      <c r="L790" s="3" t="s">
        <v>764</v>
      </c>
      <c r="M790" s="3">
        <v>58074</v>
      </c>
      <c r="N790" s="3">
        <v>1895</v>
      </c>
      <c r="O790" s="3">
        <f t="shared" si="12"/>
        <v>30.645910290237467</v>
      </c>
    </row>
    <row r="791" spans="9:15">
      <c r="I791" s="55"/>
      <c r="J791" s="3" t="s">
        <v>957</v>
      </c>
      <c r="K791" s="3">
        <v>10</v>
      </c>
      <c r="L791" s="3" t="s">
        <v>764</v>
      </c>
      <c r="M791" s="3">
        <v>50187</v>
      </c>
      <c r="N791" s="3">
        <v>2304</v>
      </c>
      <c r="O791" s="3">
        <f t="shared" si="12"/>
        <v>21.782552083333332</v>
      </c>
    </row>
    <row r="792" spans="9:15">
      <c r="I792" s="55"/>
      <c r="J792" s="3" t="s">
        <v>958</v>
      </c>
      <c r="K792" s="3">
        <v>3</v>
      </c>
      <c r="L792" s="3" t="s">
        <v>764</v>
      </c>
      <c r="M792" s="3">
        <v>6090</v>
      </c>
      <c r="N792" s="3">
        <v>1460</v>
      </c>
      <c r="O792" s="3">
        <f t="shared" si="12"/>
        <v>4.1712328767123283</v>
      </c>
    </row>
    <row r="793" spans="9:15">
      <c r="I793" s="55"/>
      <c r="J793" s="3" t="s">
        <v>959</v>
      </c>
      <c r="K793" s="3">
        <v>23</v>
      </c>
      <c r="L793" s="3" t="s">
        <v>764</v>
      </c>
      <c r="M793" s="3">
        <v>177334</v>
      </c>
      <c r="N793" s="3">
        <v>2521</v>
      </c>
      <c r="O793" s="3">
        <f t="shared" si="12"/>
        <v>70.342721142403803</v>
      </c>
    </row>
    <row r="794" spans="9:15">
      <c r="I794" s="55"/>
      <c r="J794" s="3" t="s">
        <v>960</v>
      </c>
      <c r="K794" s="3">
        <v>18</v>
      </c>
      <c r="L794" s="3" t="s">
        <v>764</v>
      </c>
      <c r="M794" s="3">
        <v>116629</v>
      </c>
      <c r="N794" s="3">
        <v>3033</v>
      </c>
      <c r="O794" s="3">
        <f t="shared" si="12"/>
        <v>38.453346521595783</v>
      </c>
    </row>
    <row r="795" spans="9:15">
      <c r="I795" s="55"/>
      <c r="J795" s="3" t="s">
        <v>961</v>
      </c>
      <c r="K795" s="3">
        <v>5</v>
      </c>
      <c r="L795" s="3" t="s">
        <v>764</v>
      </c>
      <c r="M795" s="3">
        <v>17085</v>
      </c>
      <c r="N795" s="3">
        <v>1083</v>
      </c>
      <c r="O795" s="3">
        <f t="shared" si="12"/>
        <v>15.775623268698061</v>
      </c>
    </row>
    <row r="796" spans="9:15">
      <c r="I796" s="55"/>
      <c r="J796" s="3" t="s">
        <v>962</v>
      </c>
      <c r="K796" s="3">
        <v>11</v>
      </c>
      <c r="L796" s="3" t="s">
        <v>764</v>
      </c>
      <c r="M796" s="3">
        <v>53913</v>
      </c>
      <c r="N796" s="3">
        <v>1000</v>
      </c>
      <c r="O796" s="3">
        <f t="shared" si="12"/>
        <v>53.912999999999997</v>
      </c>
    </row>
    <row r="797" spans="9:15">
      <c r="I797" s="55"/>
      <c r="J797" s="3" t="s">
        <v>963</v>
      </c>
      <c r="K797" s="3">
        <v>19</v>
      </c>
      <c r="L797" s="3" t="s">
        <v>764</v>
      </c>
      <c r="M797" s="3">
        <v>129490</v>
      </c>
      <c r="N797" s="3">
        <v>4285</v>
      </c>
      <c r="O797" s="3">
        <f t="shared" si="12"/>
        <v>30.219369894982496</v>
      </c>
    </row>
    <row r="798" spans="9:15">
      <c r="I798" s="55"/>
      <c r="J798" s="3" t="s">
        <v>964</v>
      </c>
      <c r="K798" s="3">
        <v>3</v>
      </c>
      <c r="L798" s="3" t="s">
        <v>764</v>
      </c>
      <c r="M798" s="3">
        <v>14422</v>
      </c>
      <c r="N798" s="3">
        <v>577</v>
      </c>
      <c r="O798" s="3">
        <f t="shared" si="12"/>
        <v>24.994800693240901</v>
      </c>
    </row>
    <row r="799" spans="9:15">
      <c r="I799" s="55"/>
      <c r="J799" s="3" t="s">
        <v>965</v>
      </c>
      <c r="K799" s="3">
        <v>5</v>
      </c>
      <c r="L799" s="3" t="s">
        <v>764</v>
      </c>
      <c r="M799" s="3">
        <v>42102</v>
      </c>
      <c r="N799" s="3">
        <v>857</v>
      </c>
      <c r="O799" s="3">
        <f t="shared" si="12"/>
        <v>49.127187864644107</v>
      </c>
    </row>
    <row r="800" spans="9:15">
      <c r="I800" s="55"/>
      <c r="J800" s="3" t="s">
        <v>966</v>
      </c>
      <c r="K800" s="3">
        <v>10</v>
      </c>
      <c r="L800" s="3" t="s">
        <v>764</v>
      </c>
      <c r="M800" s="3">
        <v>22728</v>
      </c>
      <c r="N800" s="3">
        <v>1687</v>
      </c>
      <c r="O800" s="3">
        <f t="shared" si="12"/>
        <v>13.472436277415531</v>
      </c>
    </row>
    <row r="801" spans="9:15">
      <c r="I801" s="55"/>
      <c r="J801" s="3" t="s">
        <v>967</v>
      </c>
      <c r="K801" s="3">
        <v>1</v>
      </c>
      <c r="L801" s="3" t="s">
        <v>764</v>
      </c>
      <c r="M801" s="3">
        <v>15036</v>
      </c>
      <c r="N801" s="3">
        <v>236</v>
      </c>
      <c r="O801" s="3">
        <f t="shared" si="12"/>
        <v>63.711864406779661</v>
      </c>
    </row>
    <row r="802" spans="9:15">
      <c r="I802" s="55"/>
      <c r="J802" s="3" t="s">
        <v>968</v>
      </c>
      <c r="K802" s="3">
        <v>17</v>
      </c>
      <c r="L802" s="3" t="s">
        <v>764</v>
      </c>
      <c r="M802" s="3">
        <v>118493</v>
      </c>
      <c r="N802" s="3">
        <v>4068</v>
      </c>
      <c r="O802" s="3">
        <f t="shared" si="12"/>
        <v>29.128072763028516</v>
      </c>
    </row>
    <row r="803" spans="9:15">
      <c r="I803" s="55"/>
      <c r="J803" s="3" t="s">
        <v>969</v>
      </c>
      <c r="K803" s="3">
        <v>13</v>
      </c>
      <c r="L803" s="3" t="s">
        <v>764</v>
      </c>
      <c r="M803" s="3">
        <v>59769</v>
      </c>
      <c r="N803" s="3">
        <v>1461</v>
      </c>
      <c r="O803" s="3">
        <f t="shared" si="12"/>
        <v>40.909650924024639</v>
      </c>
    </row>
    <row r="804" spans="9:15">
      <c r="I804" s="55"/>
      <c r="J804" s="3" t="s">
        <v>970</v>
      </c>
      <c r="K804" s="3">
        <v>1</v>
      </c>
      <c r="L804" s="3" t="s">
        <v>764</v>
      </c>
      <c r="M804" s="3">
        <v>6346</v>
      </c>
      <c r="N804" s="3">
        <v>1397</v>
      </c>
      <c r="O804" s="3">
        <f t="shared" si="12"/>
        <v>4.5425912670007156</v>
      </c>
    </row>
    <row r="805" spans="9:15">
      <c r="I805" s="55"/>
      <c r="J805" s="3" t="s">
        <v>971</v>
      </c>
      <c r="K805" s="3">
        <v>7</v>
      </c>
      <c r="L805" s="3" t="s">
        <v>764</v>
      </c>
      <c r="M805" s="3">
        <v>32060</v>
      </c>
      <c r="N805" s="3">
        <v>6361</v>
      </c>
      <c r="O805" s="3">
        <f t="shared" si="12"/>
        <v>5.0400880364722527</v>
      </c>
    </row>
    <row r="806" spans="9:15">
      <c r="I806" s="55"/>
      <c r="J806" s="3" t="s">
        <v>972</v>
      </c>
      <c r="K806" s="3">
        <v>5</v>
      </c>
      <c r="L806" s="3" t="s">
        <v>764</v>
      </c>
      <c r="M806" s="3">
        <v>24778</v>
      </c>
      <c r="N806" s="3">
        <v>778</v>
      </c>
      <c r="O806" s="3">
        <f t="shared" si="12"/>
        <v>31.848329048843187</v>
      </c>
    </row>
    <row r="807" spans="9:15">
      <c r="I807" s="55"/>
      <c r="J807" s="3" t="s">
        <v>973</v>
      </c>
      <c r="K807" s="3">
        <v>2</v>
      </c>
      <c r="L807" s="3" t="s">
        <v>764</v>
      </c>
      <c r="M807" s="3">
        <v>10150</v>
      </c>
      <c r="N807" s="3">
        <v>246</v>
      </c>
      <c r="O807" s="3">
        <f t="shared" si="12"/>
        <v>41.260162601626014</v>
      </c>
    </row>
    <row r="808" spans="9:15">
      <c r="I808" s="55"/>
      <c r="J808" s="3" t="s">
        <v>974</v>
      </c>
      <c r="K808" s="3">
        <v>10</v>
      </c>
      <c r="L808" s="3" t="s">
        <v>764</v>
      </c>
      <c r="M808" s="3">
        <v>49810</v>
      </c>
      <c r="N808" s="3">
        <v>1633</v>
      </c>
      <c r="O808" s="3">
        <f t="shared" si="12"/>
        <v>30.502143294549906</v>
      </c>
    </row>
    <row r="809" spans="9:15">
      <c r="I809" s="55"/>
      <c r="J809" s="3" t="s">
        <v>975</v>
      </c>
      <c r="K809" s="3">
        <v>5</v>
      </c>
      <c r="L809" s="3" t="s">
        <v>764</v>
      </c>
      <c r="M809" s="3">
        <v>34600</v>
      </c>
      <c r="N809" s="3">
        <v>1014</v>
      </c>
      <c r="O809" s="3">
        <f t="shared" si="12"/>
        <v>34.122287968441817</v>
      </c>
    </row>
    <row r="810" spans="9:15">
      <c r="I810" s="55"/>
      <c r="J810" s="3" t="s">
        <v>976</v>
      </c>
      <c r="K810" s="3">
        <v>2</v>
      </c>
      <c r="L810" s="3" t="s">
        <v>764</v>
      </c>
      <c r="M810" s="3">
        <v>7771</v>
      </c>
      <c r="N810" s="3">
        <v>583</v>
      </c>
      <c r="O810" s="3">
        <f t="shared" si="12"/>
        <v>13.329331046312179</v>
      </c>
    </row>
    <row r="811" spans="9:15">
      <c r="I811" s="55"/>
      <c r="J811" s="3" t="s">
        <v>977</v>
      </c>
      <c r="K811" s="3">
        <v>8</v>
      </c>
      <c r="L811" s="3" t="s">
        <v>764</v>
      </c>
      <c r="M811" s="3">
        <v>56908</v>
      </c>
      <c r="N811" s="3">
        <v>1764</v>
      </c>
      <c r="O811" s="3">
        <f t="shared" si="12"/>
        <v>32.260770975056687</v>
      </c>
    </row>
    <row r="812" spans="9:15">
      <c r="I812" s="55"/>
      <c r="J812" s="3" t="s">
        <v>978</v>
      </c>
      <c r="K812" s="3">
        <v>5</v>
      </c>
      <c r="L812" s="3" t="s">
        <v>764</v>
      </c>
      <c r="M812" s="3">
        <v>22123</v>
      </c>
      <c r="N812" s="3">
        <v>451</v>
      </c>
      <c r="O812" s="3">
        <f t="shared" si="12"/>
        <v>49.053215077605323</v>
      </c>
    </row>
    <row r="813" spans="9:15">
      <c r="I813" s="55"/>
      <c r="J813" s="3" t="s">
        <v>979</v>
      </c>
      <c r="K813" s="3">
        <v>13</v>
      </c>
      <c r="L813" s="3" t="s">
        <v>764</v>
      </c>
      <c r="M813" s="3">
        <v>56777</v>
      </c>
      <c r="N813" s="3">
        <v>1757</v>
      </c>
      <c r="O813" s="3">
        <f t="shared" si="12"/>
        <v>32.314741035856571</v>
      </c>
    </row>
    <row r="814" spans="9:15">
      <c r="I814" s="55"/>
      <c r="J814" s="3" t="s">
        <v>980</v>
      </c>
      <c r="K814" s="3">
        <v>5</v>
      </c>
      <c r="L814" s="3" t="s">
        <v>764</v>
      </c>
      <c r="M814" s="3">
        <v>13502</v>
      </c>
      <c r="N814" s="3">
        <v>1879</v>
      </c>
      <c r="O814" s="3">
        <f t="shared" si="12"/>
        <v>7.1857370941990419</v>
      </c>
    </row>
    <row r="815" spans="9:15">
      <c r="I815" s="55"/>
      <c r="J815" s="3" t="s">
        <v>981</v>
      </c>
      <c r="K815" s="3">
        <v>7</v>
      </c>
      <c r="L815" s="3" t="s">
        <v>764</v>
      </c>
      <c r="M815" s="3">
        <v>33357</v>
      </c>
      <c r="N815" s="3">
        <v>3530</v>
      </c>
      <c r="O815" s="3">
        <f t="shared" si="12"/>
        <v>9.4495750708215294</v>
      </c>
    </row>
    <row r="816" spans="9:15">
      <c r="I816" s="55"/>
      <c r="J816" s="3" t="s">
        <v>982</v>
      </c>
      <c r="K816" s="3">
        <v>19</v>
      </c>
      <c r="L816" s="3" t="s">
        <v>764</v>
      </c>
      <c r="M816" s="3">
        <v>112328</v>
      </c>
      <c r="N816" s="3">
        <v>5833</v>
      </c>
      <c r="O816" s="3">
        <f t="shared" si="12"/>
        <v>19.257328990228014</v>
      </c>
    </row>
    <row r="817" spans="9:15">
      <c r="I817" s="55"/>
      <c r="J817" s="3" t="s">
        <v>983</v>
      </c>
      <c r="K817" s="3">
        <v>4</v>
      </c>
      <c r="L817" s="3" t="s">
        <v>764</v>
      </c>
      <c r="M817" s="3">
        <v>11134</v>
      </c>
      <c r="N817" s="3">
        <v>763</v>
      </c>
      <c r="O817" s="3">
        <f t="shared" si="12"/>
        <v>14.592398427260813</v>
      </c>
    </row>
    <row r="818" spans="9:15">
      <c r="I818" s="55"/>
      <c r="J818" s="3" t="s">
        <v>984</v>
      </c>
      <c r="K818" s="3">
        <v>3</v>
      </c>
      <c r="L818" s="3" t="s">
        <v>764</v>
      </c>
      <c r="M818" s="3">
        <v>11309</v>
      </c>
      <c r="N818" s="3">
        <v>484</v>
      </c>
      <c r="O818" s="3">
        <f t="shared" si="12"/>
        <v>23.365702479338843</v>
      </c>
    </row>
    <row r="819" spans="9:15">
      <c r="I819" s="55"/>
      <c r="J819" s="3" t="s">
        <v>985</v>
      </c>
      <c r="K819" s="3">
        <v>4</v>
      </c>
      <c r="L819" s="3" t="s">
        <v>764</v>
      </c>
      <c r="M819" s="3">
        <v>19430</v>
      </c>
      <c r="N819" s="3">
        <v>1039</v>
      </c>
      <c r="O819" s="3">
        <f t="shared" si="12"/>
        <v>18.700673724735321</v>
      </c>
    </row>
    <row r="820" spans="9:15">
      <c r="I820" s="55"/>
      <c r="J820" s="3" t="s">
        <v>986</v>
      </c>
      <c r="K820" s="3">
        <v>8</v>
      </c>
      <c r="L820" s="3" t="s">
        <v>764</v>
      </c>
      <c r="M820" s="3">
        <v>29814</v>
      </c>
      <c r="N820" s="3">
        <v>2124</v>
      </c>
      <c r="O820" s="3">
        <f t="shared" si="12"/>
        <v>14.036723163841808</v>
      </c>
    </row>
    <row r="821" spans="9:15">
      <c r="I821" s="55"/>
      <c r="J821" s="3" t="s">
        <v>987</v>
      </c>
      <c r="K821" s="3">
        <v>5</v>
      </c>
      <c r="L821" s="3" t="s">
        <v>764</v>
      </c>
      <c r="M821" s="3">
        <v>38038</v>
      </c>
      <c r="N821" s="3">
        <v>882</v>
      </c>
      <c r="O821" s="3">
        <f t="shared" si="12"/>
        <v>43.126984126984127</v>
      </c>
    </row>
    <row r="822" spans="9:15">
      <c r="I822" s="55"/>
      <c r="J822" s="3" t="s">
        <v>988</v>
      </c>
      <c r="K822" s="3">
        <v>11</v>
      </c>
      <c r="L822" s="3" t="s">
        <v>764</v>
      </c>
      <c r="M822" s="3">
        <v>67979</v>
      </c>
      <c r="N822" s="3">
        <v>1893</v>
      </c>
      <c r="O822" s="3">
        <f t="shared" si="12"/>
        <v>35.910723718964604</v>
      </c>
    </row>
    <row r="823" spans="9:15">
      <c r="I823" s="55"/>
      <c r="J823" s="3" t="s">
        <v>989</v>
      </c>
      <c r="K823" s="3">
        <v>7</v>
      </c>
      <c r="L823" s="3" t="s">
        <v>764</v>
      </c>
      <c r="M823" s="3">
        <v>49556</v>
      </c>
      <c r="N823" s="3">
        <v>1264</v>
      </c>
      <c r="O823" s="3">
        <f t="shared" si="12"/>
        <v>39.205696202531648</v>
      </c>
    </row>
    <row r="824" spans="9:15">
      <c r="I824" s="55"/>
      <c r="J824" s="3" t="s">
        <v>990</v>
      </c>
      <c r="K824" s="3">
        <v>7</v>
      </c>
      <c r="L824" s="3" t="s">
        <v>764</v>
      </c>
      <c r="M824" s="3">
        <v>22209</v>
      </c>
      <c r="N824" s="3">
        <v>1406</v>
      </c>
      <c r="O824" s="3">
        <f t="shared" si="12"/>
        <v>15.795874822190612</v>
      </c>
    </row>
    <row r="825" spans="9:15">
      <c r="I825" s="55"/>
      <c r="J825" s="3" t="s">
        <v>991</v>
      </c>
      <c r="K825" s="3">
        <v>10</v>
      </c>
      <c r="L825" s="3" t="s">
        <v>764</v>
      </c>
      <c r="M825" s="3">
        <v>50726</v>
      </c>
      <c r="N825" s="3">
        <v>2680</v>
      </c>
      <c r="O825" s="3">
        <f t="shared" si="12"/>
        <v>18.927611940298508</v>
      </c>
    </row>
    <row r="826" spans="9:15">
      <c r="I826" s="55"/>
      <c r="J826" s="3" t="s">
        <v>992</v>
      </c>
      <c r="K826" s="3">
        <v>6</v>
      </c>
      <c r="L826" s="3" t="s">
        <v>764</v>
      </c>
      <c r="M826" s="3">
        <v>41153</v>
      </c>
      <c r="N826" s="3">
        <v>1253</v>
      </c>
      <c r="O826" s="3">
        <f t="shared" si="12"/>
        <v>32.843575418994412</v>
      </c>
    </row>
    <row r="827" spans="9:15">
      <c r="I827" s="55"/>
      <c r="J827" s="3" t="s">
        <v>993</v>
      </c>
      <c r="K827" s="3">
        <v>15</v>
      </c>
      <c r="L827" s="3" t="s">
        <v>764</v>
      </c>
      <c r="M827" s="3">
        <v>90241</v>
      </c>
      <c r="N827" s="3">
        <v>3179</v>
      </c>
      <c r="O827" s="3">
        <f t="shared" si="12"/>
        <v>28.386599559609941</v>
      </c>
    </row>
    <row r="828" spans="9:15">
      <c r="I828" s="55"/>
      <c r="J828" s="3" t="s">
        <v>994</v>
      </c>
      <c r="K828" s="3">
        <v>19</v>
      </c>
      <c r="L828" s="3" t="s">
        <v>764</v>
      </c>
      <c r="M828" s="3">
        <v>78168</v>
      </c>
      <c r="N828" s="3">
        <v>3360</v>
      </c>
      <c r="O828" s="3">
        <f t="shared" si="12"/>
        <v>23.264285714285716</v>
      </c>
    </row>
    <row r="829" spans="9:15">
      <c r="I829" s="55"/>
      <c r="J829" s="3" t="s">
        <v>995</v>
      </c>
      <c r="K829" s="3">
        <v>5</v>
      </c>
      <c r="L829" s="3" t="s">
        <v>764</v>
      </c>
      <c r="M829" s="3">
        <v>15373</v>
      </c>
      <c r="N829" s="3">
        <v>922</v>
      </c>
      <c r="O829" s="3">
        <f t="shared" si="12"/>
        <v>16.67353579175705</v>
      </c>
    </row>
    <row r="830" spans="9:15">
      <c r="I830" s="55"/>
      <c r="J830" s="3" t="s">
        <v>996</v>
      </c>
      <c r="K830" s="3">
        <v>4</v>
      </c>
      <c r="L830" s="3" t="s">
        <v>764</v>
      </c>
      <c r="M830" s="3">
        <v>32958</v>
      </c>
      <c r="N830" s="3">
        <v>1216</v>
      </c>
      <c r="O830" s="3">
        <f t="shared" si="12"/>
        <v>27.10361842105263</v>
      </c>
    </row>
    <row r="831" spans="9:15">
      <c r="I831" s="55"/>
      <c r="J831" s="3" t="s">
        <v>997</v>
      </c>
      <c r="K831" s="3">
        <v>1</v>
      </c>
      <c r="L831" s="3" t="s">
        <v>764</v>
      </c>
      <c r="M831" s="3">
        <v>29</v>
      </c>
      <c r="N831" s="3">
        <v>1386</v>
      </c>
      <c r="O831" s="3">
        <f t="shared" si="12"/>
        <v>2.0923520923520924E-2</v>
      </c>
    </row>
    <row r="832" spans="9:15">
      <c r="I832" s="55"/>
      <c r="J832" s="3" t="s">
        <v>998</v>
      </c>
      <c r="K832" s="3">
        <v>7</v>
      </c>
      <c r="L832" s="3" t="s">
        <v>764</v>
      </c>
      <c r="M832" s="3">
        <v>53887</v>
      </c>
      <c r="N832" s="3">
        <v>1499</v>
      </c>
      <c r="O832" s="3">
        <f t="shared" si="12"/>
        <v>35.948632421614413</v>
      </c>
    </row>
    <row r="833" spans="9:15">
      <c r="I833" s="55"/>
      <c r="J833" s="3" t="s">
        <v>999</v>
      </c>
      <c r="K833" s="3">
        <v>41</v>
      </c>
      <c r="L833" s="3" t="s">
        <v>764</v>
      </c>
      <c r="M833" s="3">
        <v>259098</v>
      </c>
      <c r="N833" s="3">
        <v>6488</v>
      </c>
      <c r="O833" s="3">
        <f t="shared" si="12"/>
        <v>39.934956843403207</v>
      </c>
    </row>
    <row r="834" spans="9:15">
      <c r="I834" s="55"/>
      <c r="J834" s="3" t="s">
        <v>1000</v>
      </c>
      <c r="K834" s="3">
        <v>12</v>
      </c>
      <c r="L834" s="3" t="s">
        <v>764</v>
      </c>
      <c r="M834" s="3">
        <v>78951</v>
      </c>
      <c r="N834" s="3">
        <v>3698</v>
      </c>
      <c r="O834" s="3">
        <f t="shared" si="12"/>
        <v>21.349648458626284</v>
      </c>
    </row>
    <row r="835" spans="9:15">
      <c r="I835" s="55"/>
      <c r="J835" s="3" t="s">
        <v>1001</v>
      </c>
      <c r="K835" s="3">
        <v>4</v>
      </c>
      <c r="L835" s="3" t="s">
        <v>764</v>
      </c>
      <c r="M835" s="3">
        <v>11562</v>
      </c>
      <c r="N835" s="3">
        <v>1515</v>
      </c>
      <c r="O835" s="3">
        <f t="shared" ref="O835:O898" si="13">M835/N835</f>
        <v>7.6316831683168314</v>
      </c>
    </row>
    <row r="836" spans="9:15">
      <c r="I836" s="55"/>
      <c r="J836" s="3" t="s">
        <v>1002</v>
      </c>
      <c r="K836" s="3">
        <v>7</v>
      </c>
      <c r="L836" s="3" t="s">
        <v>764</v>
      </c>
      <c r="M836" s="3">
        <v>31157</v>
      </c>
      <c r="N836" s="3">
        <v>1750</v>
      </c>
      <c r="O836" s="3">
        <f t="shared" si="13"/>
        <v>17.803999999999998</v>
      </c>
    </row>
    <row r="837" spans="9:15">
      <c r="I837" s="55"/>
      <c r="J837" s="3" t="s">
        <v>1003</v>
      </c>
      <c r="K837" s="3">
        <v>13</v>
      </c>
      <c r="L837" s="3" t="s">
        <v>764</v>
      </c>
      <c r="M837" s="3">
        <v>39123</v>
      </c>
      <c r="N837" s="3">
        <v>1744</v>
      </c>
      <c r="O837" s="3">
        <f t="shared" si="13"/>
        <v>22.432912844036696</v>
      </c>
    </row>
    <row r="838" spans="9:15">
      <c r="I838" s="55"/>
      <c r="J838" s="3" t="s">
        <v>1004</v>
      </c>
      <c r="K838" s="3">
        <v>3</v>
      </c>
      <c r="L838" s="3" t="s">
        <v>764</v>
      </c>
      <c r="M838" s="3">
        <v>33263</v>
      </c>
      <c r="N838" s="3">
        <v>930</v>
      </c>
      <c r="O838" s="3">
        <f t="shared" si="13"/>
        <v>35.766666666666666</v>
      </c>
    </row>
    <row r="839" spans="9:15">
      <c r="I839" s="55"/>
      <c r="J839" s="3" t="s">
        <v>1005</v>
      </c>
      <c r="K839" s="3">
        <v>16</v>
      </c>
      <c r="L839" s="3" t="s">
        <v>764</v>
      </c>
      <c r="M839" s="3">
        <v>119183</v>
      </c>
      <c r="N839" s="3">
        <v>2283</v>
      </c>
      <c r="O839" s="3">
        <f t="shared" si="13"/>
        <v>52.204555409548838</v>
      </c>
    </row>
    <row r="840" spans="9:15">
      <c r="I840" s="55"/>
      <c r="J840" s="3" t="s">
        <v>1006</v>
      </c>
      <c r="K840" s="3">
        <v>13</v>
      </c>
      <c r="L840" s="3" t="s">
        <v>764</v>
      </c>
      <c r="M840" s="3">
        <v>67311</v>
      </c>
      <c r="N840" s="3">
        <v>731</v>
      </c>
      <c r="O840" s="3">
        <f t="shared" si="13"/>
        <v>92.080711354309159</v>
      </c>
    </row>
    <row r="841" spans="9:15">
      <c r="I841" s="55"/>
      <c r="J841" s="3" t="s">
        <v>1007</v>
      </c>
      <c r="K841" s="3">
        <v>5</v>
      </c>
      <c r="L841" s="3" t="s">
        <v>764</v>
      </c>
      <c r="M841" s="3">
        <v>15601</v>
      </c>
      <c r="N841" s="3">
        <v>1350</v>
      </c>
      <c r="O841" s="3">
        <f t="shared" si="13"/>
        <v>11.556296296296296</v>
      </c>
    </row>
    <row r="842" spans="9:15">
      <c r="I842" s="55"/>
      <c r="J842" s="3" t="s">
        <v>1008</v>
      </c>
      <c r="K842" s="3">
        <v>6</v>
      </c>
      <c r="L842" s="3" t="s">
        <v>764</v>
      </c>
      <c r="M842" s="3">
        <v>27170</v>
      </c>
      <c r="N842" s="3">
        <v>1437</v>
      </c>
      <c r="O842" s="3">
        <f t="shared" si="13"/>
        <v>18.907446068197633</v>
      </c>
    </row>
    <row r="843" spans="9:15">
      <c r="I843" s="55"/>
      <c r="J843" s="3" t="s">
        <v>1009</v>
      </c>
      <c r="K843" s="3">
        <v>5</v>
      </c>
      <c r="L843" s="3" t="s">
        <v>764</v>
      </c>
      <c r="M843" s="3">
        <v>31932</v>
      </c>
      <c r="N843" s="3">
        <v>1125</v>
      </c>
      <c r="O843" s="3">
        <f t="shared" si="13"/>
        <v>28.384</v>
      </c>
    </row>
    <row r="844" spans="9:15">
      <c r="I844" s="55"/>
      <c r="J844" s="3" t="s">
        <v>1010</v>
      </c>
      <c r="K844" s="3">
        <v>7</v>
      </c>
      <c r="L844" s="3" t="s">
        <v>764</v>
      </c>
      <c r="M844" s="3">
        <v>28191</v>
      </c>
      <c r="N844" s="3">
        <v>773</v>
      </c>
      <c r="O844" s="3">
        <f t="shared" si="13"/>
        <v>36.46959896507115</v>
      </c>
    </row>
    <row r="845" spans="9:15">
      <c r="I845" s="55"/>
      <c r="J845" s="3" t="s">
        <v>1011</v>
      </c>
      <c r="K845" s="3">
        <v>1</v>
      </c>
      <c r="L845" s="3" t="s">
        <v>764</v>
      </c>
      <c r="M845" s="3">
        <v>1459</v>
      </c>
      <c r="N845" s="3">
        <v>1118</v>
      </c>
      <c r="O845" s="3">
        <f t="shared" si="13"/>
        <v>1.3050089445438282</v>
      </c>
    </row>
    <row r="846" spans="9:15">
      <c r="I846" s="55"/>
      <c r="J846" s="3" t="s">
        <v>1012</v>
      </c>
      <c r="K846" s="3">
        <v>19</v>
      </c>
      <c r="L846" s="3" t="s">
        <v>764</v>
      </c>
      <c r="M846" s="3">
        <v>113443</v>
      </c>
      <c r="N846" s="3">
        <v>3294</v>
      </c>
      <c r="O846" s="3">
        <f t="shared" si="13"/>
        <v>34.439283545840922</v>
      </c>
    </row>
    <row r="847" spans="9:15">
      <c r="I847" s="55"/>
      <c r="J847" s="3" t="s">
        <v>1013</v>
      </c>
      <c r="K847" s="3">
        <v>3</v>
      </c>
      <c r="L847" s="3" t="s">
        <v>764</v>
      </c>
      <c r="M847" s="3">
        <v>28178</v>
      </c>
      <c r="N847" s="3">
        <v>710</v>
      </c>
      <c r="O847" s="3">
        <f t="shared" si="13"/>
        <v>39.687323943661973</v>
      </c>
    </row>
    <row r="848" spans="9:15">
      <c r="I848" s="55"/>
      <c r="J848" s="3" t="s">
        <v>1014</v>
      </c>
      <c r="K848" s="3">
        <v>20</v>
      </c>
      <c r="L848" s="3" t="s">
        <v>764</v>
      </c>
      <c r="M848" s="3">
        <v>57261</v>
      </c>
      <c r="N848" s="3">
        <v>4721</v>
      </c>
      <c r="O848" s="3">
        <f t="shared" si="13"/>
        <v>12.128998093624233</v>
      </c>
    </row>
    <row r="849" spans="9:15">
      <c r="I849" s="55"/>
      <c r="J849" s="3" t="s">
        <v>1015</v>
      </c>
      <c r="K849" s="3">
        <v>5</v>
      </c>
      <c r="L849" s="3" t="s">
        <v>764</v>
      </c>
      <c r="M849" s="3">
        <v>24837</v>
      </c>
      <c r="N849" s="3">
        <v>1179</v>
      </c>
      <c r="O849" s="3">
        <f t="shared" si="13"/>
        <v>21.066157760814249</v>
      </c>
    </row>
    <row r="850" spans="9:15">
      <c r="I850" s="55"/>
      <c r="J850" s="3" t="s">
        <v>1016</v>
      </c>
      <c r="K850" s="3">
        <v>4</v>
      </c>
      <c r="L850" s="3" t="s">
        <v>764</v>
      </c>
      <c r="M850" s="3">
        <v>16236</v>
      </c>
      <c r="N850" s="3">
        <v>727</v>
      </c>
      <c r="O850" s="3">
        <f t="shared" si="13"/>
        <v>22.332874828060522</v>
      </c>
    </row>
    <row r="851" spans="9:15">
      <c r="I851" s="55"/>
      <c r="J851" s="3" t="s">
        <v>1017</v>
      </c>
      <c r="K851" s="3">
        <v>7</v>
      </c>
      <c r="L851" s="3" t="s">
        <v>764</v>
      </c>
      <c r="M851" s="3">
        <v>34187</v>
      </c>
      <c r="N851" s="3">
        <v>1736</v>
      </c>
      <c r="O851" s="3">
        <f t="shared" si="13"/>
        <v>19.692972350230416</v>
      </c>
    </row>
    <row r="852" spans="9:15">
      <c r="I852" s="55"/>
      <c r="J852" s="3" t="s">
        <v>1018</v>
      </c>
      <c r="K852" s="3">
        <v>14</v>
      </c>
      <c r="L852" s="3" t="s">
        <v>764</v>
      </c>
      <c r="M852" s="3">
        <v>48865</v>
      </c>
      <c r="N852" s="3">
        <v>2342</v>
      </c>
      <c r="O852" s="3">
        <f t="shared" si="13"/>
        <v>20.864645602049531</v>
      </c>
    </row>
    <row r="853" spans="9:15">
      <c r="I853" s="55"/>
      <c r="J853" s="3" t="s">
        <v>1019</v>
      </c>
      <c r="K853" s="3">
        <v>11</v>
      </c>
      <c r="L853" s="3" t="s">
        <v>764</v>
      </c>
      <c r="M853" s="3">
        <v>31018</v>
      </c>
      <c r="N853" s="3">
        <v>2927</v>
      </c>
      <c r="O853" s="3">
        <f t="shared" si="13"/>
        <v>10.597198496754356</v>
      </c>
    </row>
    <row r="854" spans="9:15">
      <c r="I854" s="55"/>
      <c r="J854" s="3" t="s">
        <v>1020</v>
      </c>
      <c r="K854" s="3">
        <v>13</v>
      </c>
      <c r="L854" s="3" t="s">
        <v>764</v>
      </c>
      <c r="M854" s="3">
        <v>70392</v>
      </c>
      <c r="N854" s="3">
        <v>1612</v>
      </c>
      <c r="O854" s="3">
        <f t="shared" si="13"/>
        <v>43.667493796526053</v>
      </c>
    </row>
    <row r="855" spans="9:15">
      <c r="I855" s="55"/>
      <c r="J855" s="3" t="s">
        <v>1021</v>
      </c>
      <c r="K855" s="3">
        <v>2</v>
      </c>
      <c r="L855" s="3" t="s">
        <v>764</v>
      </c>
      <c r="M855" s="3">
        <v>26232</v>
      </c>
      <c r="N855" s="3">
        <v>958</v>
      </c>
      <c r="O855" s="3">
        <f t="shared" si="13"/>
        <v>27.382045929018791</v>
      </c>
    </row>
    <row r="856" spans="9:15">
      <c r="I856" s="55"/>
      <c r="J856" s="3" t="s">
        <v>1022</v>
      </c>
      <c r="K856" s="3">
        <v>9</v>
      </c>
      <c r="L856" s="3" t="s">
        <v>764</v>
      </c>
      <c r="M856" s="3">
        <v>50870</v>
      </c>
      <c r="N856" s="3">
        <v>860</v>
      </c>
      <c r="O856" s="3">
        <f t="shared" si="13"/>
        <v>59.151162790697676</v>
      </c>
    </row>
    <row r="857" spans="9:15">
      <c r="I857" s="55"/>
      <c r="J857" s="3" t="s">
        <v>1023</v>
      </c>
      <c r="K857" s="3">
        <v>10</v>
      </c>
      <c r="L857" s="3" t="s">
        <v>764</v>
      </c>
      <c r="M857" s="3">
        <v>76793</v>
      </c>
      <c r="N857" s="3">
        <v>2131</v>
      </c>
      <c r="O857" s="3">
        <f t="shared" si="13"/>
        <v>36.0361332707649</v>
      </c>
    </row>
    <row r="858" spans="9:15">
      <c r="I858" s="55"/>
      <c r="J858" s="3" t="s">
        <v>1024</v>
      </c>
      <c r="K858" s="3">
        <v>12</v>
      </c>
      <c r="L858" s="3" t="s">
        <v>764</v>
      </c>
      <c r="M858" s="3">
        <v>42336</v>
      </c>
      <c r="N858" s="3">
        <v>3242</v>
      </c>
      <c r="O858" s="3">
        <f t="shared" si="13"/>
        <v>13.058605798889575</v>
      </c>
    </row>
    <row r="859" spans="9:15">
      <c r="I859" s="55"/>
      <c r="J859" s="3" t="s">
        <v>1025</v>
      </c>
      <c r="K859" s="3">
        <v>4</v>
      </c>
      <c r="L859" s="3" t="s">
        <v>764</v>
      </c>
      <c r="M859" s="3">
        <v>23076</v>
      </c>
      <c r="N859" s="3">
        <v>1061</v>
      </c>
      <c r="O859" s="3">
        <f t="shared" si="13"/>
        <v>21.749293119698397</v>
      </c>
    </row>
    <row r="860" spans="9:15">
      <c r="I860" s="55"/>
      <c r="J860" s="3" t="s">
        <v>1026</v>
      </c>
      <c r="K860" s="3">
        <v>7</v>
      </c>
      <c r="L860" s="3" t="s">
        <v>764</v>
      </c>
      <c r="M860" s="3">
        <v>29666</v>
      </c>
      <c r="N860" s="3">
        <v>2740</v>
      </c>
      <c r="O860" s="3">
        <f t="shared" si="13"/>
        <v>10.827007299270074</v>
      </c>
    </row>
    <row r="861" spans="9:15">
      <c r="I861" s="55"/>
      <c r="J861" s="3" t="s">
        <v>1027</v>
      </c>
      <c r="K861" s="3">
        <v>8</v>
      </c>
      <c r="L861" s="3" t="s">
        <v>764</v>
      </c>
      <c r="M861" s="3">
        <v>45995</v>
      </c>
      <c r="N861" s="3">
        <v>1122</v>
      </c>
      <c r="O861" s="3">
        <f t="shared" si="13"/>
        <v>40.993761140819963</v>
      </c>
    </row>
    <row r="862" spans="9:15">
      <c r="I862" s="55"/>
      <c r="J862" s="3" t="s">
        <v>1028</v>
      </c>
      <c r="K862" s="3">
        <v>6</v>
      </c>
      <c r="L862" s="3" t="s">
        <v>764</v>
      </c>
      <c r="M862" s="3">
        <v>40995</v>
      </c>
      <c r="N862" s="3">
        <v>2240</v>
      </c>
      <c r="O862" s="3">
        <f t="shared" si="13"/>
        <v>18.301339285714285</v>
      </c>
    </row>
    <row r="863" spans="9:15">
      <c r="I863" s="55"/>
      <c r="J863" s="3" t="s">
        <v>1029</v>
      </c>
      <c r="K863" s="3">
        <v>6</v>
      </c>
      <c r="L863" s="3" t="s">
        <v>764</v>
      </c>
      <c r="M863" s="3">
        <v>18518</v>
      </c>
      <c r="N863" s="3">
        <v>891</v>
      </c>
      <c r="O863" s="3">
        <f t="shared" si="13"/>
        <v>20.783389450056116</v>
      </c>
    </row>
    <row r="864" spans="9:15">
      <c r="I864" s="55"/>
      <c r="J864" s="3" t="s">
        <v>1030</v>
      </c>
      <c r="K864" s="3">
        <v>3</v>
      </c>
      <c r="L864" s="3" t="s">
        <v>764</v>
      </c>
      <c r="M864" s="3">
        <v>13668</v>
      </c>
      <c r="N864" s="3">
        <v>2180</v>
      </c>
      <c r="O864" s="3">
        <f t="shared" si="13"/>
        <v>6.2697247706422017</v>
      </c>
    </row>
    <row r="865" spans="9:15">
      <c r="I865" s="55"/>
      <c r="J865" s="3" t="s">
        <v>1031</v>
      </c>
      <c r="K865" s="3">
        <v>8</v>
      </c>
      <c r="L865" s="3" t="s">
        <v>764</v>
      </c>
      <c r="M865" s="3">
        <v>40186</v>
      </c>
      <c r="N865" s="3">
        <v>3837</v>
      </c>
      <c r="O865" s="3">
        <f t="shared" si="13"/>
        <v>10.473286421683607</v>
      </c>
    </row>
    <row r="866" spans="9:15">
      <c r="I866" s="55"/>
      <c r="J866" s="3" t="s">
        <v>1032</v>
      </c>
      <c r="K866" s="3">
        <v>4</v>
      </c>
      <c r="L866" s="3" t="s">
        <v>764</v>
      </c>
      <c r="M866" s="3">
        <v>4132</v>
      </c>
      <c r="N866" s="3">
        <v>3455</v>
      </c>
      <c r="O866" s="3">
        <f t="shared" si="13"/>
        <v>1.1959479015918959</v>
      </c>
    </row>
    <row r="867" spans="9:15">
      <c r="I867" s="55"/>
      <c r="J867" s="3" t="s">
        <v>1033</v>
      </c>
      <c r="K867" s="3">
        <v>4</v>
      </c>
      <c r="L867" s="3" t="s">
        <v>764</v>
      </c>
      <c r="M867" s="3">
        <v>15806</v>
      </c>
      <c r="N867" s="3">
        <v>570</v>
      </c>
      <c r="O867" s="3">
        <f t="shared" si="13"/>
        <v>27.729824561403507</v>
      </c>
    </row>
    <row r="868" spans="9:15">
      <c r="I868" s="55"/>
      <c r="J868" s="3" t="s">
        <v>1034</v>
      </c>
      <c r="K868" s="3">
        <v>10</v>
      </c>
      <c r="L868" s="3" t="s">
        <v>764</v>
      </c>
      <c r="M868" s="3">
        <v>125115</v>
      </c>
      <c r="N868" s="3">
        <v>1853</v>
      </c>
      <c r="O868" s="3">
        <f t="shared" si="13"/>
        <v>67.52023745277927</v>
      </c>
    </row>
    <row r="869" spans="9:15">
      <c r="I869" s="55"/>
      <c r="J869" s="3" t="s">
        <v>1035</v>
      </c>
      <c r="K869" s="3">
        <v>6</v>
      </c>
      <c r="L869" s="3" t="s">
        <v>764</v>
      </c>
      <c r="M869" s="3">
        <v>19426</v>
      </c>
      <c r="N869" s="3">
        <v>1072</v>
      </c>
      <c r="O869" s="3">
        <f t="shared" si="13"/>
        <v>18.121268656716417</v>
      </c>
    </row>
    <row r="870" spans="9:15">
      <c r="I870" s="55"/>
      <c r="J870" s="3" t="s">
        <v>1036</v>
      </c>
      <c r="K870" s="3">
        <v>4</v>
      </c>
      <c r="L870" s="3" t="s">
        <v>764</v>
      </c>
      <c r="M870" s="3">
        <v>15100</v>
      </c>
      <c r="N870" s="3">
        <v>1528</v>
      </c>
      <c r="O870" s="3">
        <f t="shared" si="13"/>
        <v>9.8821989528795804</v>
      </c>
    </row>
    <row r="871" spans="9:15">
      <c r="I871" s="55"/>
      <c r="J871" s="3" t="s">
        <v>1037</v>
      </c>
      <c r="K871" s="3">
        <v>5</v>
      </c>
      <c r="L871" s="3" t="s">
        <v>764</v>
      </c>
      <c r="M871" s="3">
        <v>23713</v>
      </c>
      <c r="N871" s="3">
        <v>1116</v>
      </c>
      <c r="O871" s="3">
        <f t="shared" si="13"/>
        <v>21.248207885304659</v>
      </c>
    </row>
    <row r="872" spans="9:15">
      <c r="I872" s="55"/>
      <c r="J872" s="3" t="s">
        <v>1038</v>
      </c>
      <c r="K872" s="3">
        <v>8</v>
      </c>
      <c r="L872" s="3" t="s">
        <v>764</v>
      </c>
      <c r="M872" s="3">
        <v>61123</v>
      </c>
      <c r="N872" s="3">
        <v>1297</v>
      </c>
      <c r="O872" s="3">
        <f t="shared" si="13"/>
        <v>47.126445643793367</v>
      </c>
    </row>
    <row r="873" spans="9:15">
      <c r="I873" s="55"/>
      <c r="J873" s="3" t="s">
        <v>1039</v>
      </c>
      <c r="K873" s="3">
        <v>8</v>
      </c>
      <c r="L873" s="3" t="s">
        <v>764</v>
      </c>
      <c r="M873" s="3">
        <v>22030</v>
      </c>
      <c r="N873" s="3">
        <v>1521</v>
      </c>
      <c r="O873" s="3">
        <f t="shared" si="13"/>
        <v>14.483892176199868</v>
      </c>
    </row>
    <row r="874" spans="9:15">
      <c r="I874" s="55"/>
      <c r="J874" s="3" t="s">
        <v>1040</v>
      </c>
      <c r="K874" s="3">
        <v>1</v>
      </c>
      <c r="L874" s="3" t="s">
        <v>764</v>
      </c>
      <c r="M874" s="3">
        <v>7321</v>
      </c>
      <c r="N874" s="3">
        <v>518</v>
      </c>
      <c r="O874" s="3">
        <f t="shared" si="13"/>
        <v>14.133204633204633</v>
      </c>
    </row>
    <row r="875" spans="9:15">
      <c r="I875" s="55"/>
      <c r="J875" s="3" t="s">
        <v>1041</v>
      </c>
      <c r="K875" s="3">
        <v>8</v>
      </c>
      <c r="L875" s="3" t="s">
        <v>764</v>
      </c>
      <c r="M875" s="3">
        <v>30790</v>
      </c>
      <c r="N875" s="3">
        <v>1146</v>
      </c>
      <c r="O875" s="3">
        <f t="shared" si="13"/>
        <v>26.867364746945899</v>
      </c>
    </row>
    <row r="876" spans="9:15">
      <c r="I876" s="55"/>
      <c r="J876" s="3" t="s">
        <v>1042</v>
      </c>
      <c r="K876" s="3">
        <v>7</v>
      </c>
      <c r="L876" s="3" t="s">
        <v>764</v>
      </c>
      <c r="M876" s="3">
        <v>40599</v>
      </c>
      <c r="N876" s="3">
        <v>751</v>
      </c>
      <c r="O876" s="3">
        <f t="shared" si="13"/>
        <v>54.059920106524636</v>
      </c>
    </row>
    <row r="877" spans="9:15">
      <c r="I877" s="55"/>
      <c r="J877" s="3" t="s">
        <v>1043</v>
      </c>
      <c r="K877" s="3">
        <v>12</v>
      </c>
      <c r="L877" s="3" t="s">
        <v>764</v>
      </c>
      <c r="M877" s="3">
        <v>44392</v>
      </c>
      <c r="N877" s="3">
        <v>1024</v>
      </c>
      <c r="O877" s="3">
        <f t="shared" si="13"/>
        <v>43.3515625</v>
      </c>
    </row>
    <row r="878" spans="9:15">
      <c r="I878" s="55"/>
      <c r="J878" s="3" t="s">
        <v>1044</v>
      </c>
      <c r="K878" s="3">
        <v>5</v>
      </c>
      <c r="L878" s="3" t="s">
        <v>764</v>
      </c>
      <c r="M878" s="3">
        <v>27164</v>
      </c>
      <c r="N878" s="3">
        <v>1660</v>
      </c>
      <c r="O878" s="3">
        <f t="shared" si="13"/>
        <v>16.363855421686747</v>
      </c>
    </row>
    <row r="879" spans="9:15">
      <c r="I879" s="55"/>
      <c r="J879" s="3" t="s">
        <v>1045</v>
      </c>
      <c r="K879" s="3">
        <v>3</v>
      </c>
      <c r="L879" s="3" t="s">
        <v>764</v>
      </c>
      <c r="M879" s="3">
        <v>29585</v>
      </c>
      <c r="N879" s="3">
        <v>1148</v>
      </c>
      <c r="O879" s="3">
        <f t="shared" si="13"/>
        <v>25.770905923344948</v>
      </c>
    </row>
    <row r="880" spans="9:15">
      <c r="I880" s="55"/>
      <c r="J880" s="3" t="s">
        <v>1046</v>
      </c>
      <c r="K880" s="3">
        <v>13</v>
      </c>
      <c r="L880" s="3" t="s">
        <v>764</v>
      </c>
      <c r="M880" s="3">
        <v>64424</v>
      </c>
      <c r="N880" s="3">
        <v>1027</v>
      </c>
      <c r="O880" s="3">
        <f t="shared" si="13"/>
        <v>62.730282375851999</v>
      </c>
    </row>
    <row r="881" spans="9:15">
      <c r="I881" s="55"/>
      <c r="J881" s="3" t="s">
        <v>1047</v>
      </c>
      <c r="K881" s="3">
        <v>16</v>
      </c>
      <c r="L881" s="3" t="s">
        <v>764</v>
      </c>
      <c r="M881" s="3">
        <v>87844</v>
      </c>
      <c r="N881" s="3">
        <v>1661</v>
      </c>
      <c r="O881" s="3">
        <f t="shared" si="13"/>
        <v>52.886213124623723</v>
      </c>
    </row>
    <row r="882" spans="9:15">
      <c r="I882" s="55"/>
      <c r="J882" s="3" t="s">
        <v>1048</v>
      </c>
      <c r="K882" s="3">
        <v>7</v>
      </c>
      <c r="L882" s="3" t="s">
        <v>764</v>
      </c>
      <c r="M882" s="3">
        <v>26410</v>
      </c>
      <c r="N882" s="3">
        <v>1188</v>
      </c>
      <c r="O882" s="3">
        <f t="shared" si="13"/>
        <v>22.23063973063973</v>
      </c>
    </row>
    <row r="883" spans="9:15">
      <c r="I883" s="55"/>
      <c r="J883" s="3" t="s">
        <v>1049</v>
      </c>
      <c r="K883" s="3">
        <v>1</v>
      </c>
      <c r="L883" s="3" t="s">
        <v>764</v>
      </c>
      <c r="M883" s="3">
        <v>2378</v>
      </c>
      <c r="N883" s="3">
        <v>968</v>
      </c>
      <c r="O883" s="3">
        <f t="shared" si="13"/>
        <v>2.4566115702479339</v>
      </c>
    </row>
    <row r="884" spans="9:15">
      <c r="I884" s="55"/>
      <c r="J884" s="3" t="s">
        <v>1050</v>
      </c>
      <c r="K884" s="3">
        <v>13</v>
      </c>
      <c r="L884" s="3" t="s">
        <v>764</v>
      </c>
      <c r="M884" s="3">
        <v>60133</v>
      </c>
      <c r="N884" s="3">
        <v>2256</v>
      </c>
      <c r="O884" s="3">
        <f t="shared" si="13"/>
        <v>26.654698581560282</v>
      </c>
    </row>
    <row r="885" spans="9:15">
      <c r="I885" s="55"/>
      <c r="J885" s="3" t="s">
        <v>1051</v>
      </c>
      <c r="K885" s="3">
        <v>17</v>
      </c>
      <c r="L885" s="3" t="s">
        <v>764</v>
      </c>
      <c r="M885" s="3">
        <v>61263</v>
      </c>
      <c r="N885" s="3">
        <v>1606</v>
      </c>
      <c r="O885" s="3">
        <f t="shared" si="13"/>
        <v>38.146326276463263</v>
      </c>
    </row>
    <row r="886" spans="9:15">
      <c r="I886" s="55"/>
      <c r="J886" s="3" t="s">
        <v>1052</v>
      </c>
      <c r="K886" s="3">
        <v>4</v>
      </c>
      <c r="L886" s="3" t="s">
        <v>764</v>
      </c>
      <c r="M886" s="3">
        <v>20609</v>
      </c>
      <c r="N886" s="3">
        <v>716</v>
      </c>
      <c r="O886" s="3">
        <f t="shared" si="13"/>
        <v>28.783519553072626</v>
      </c>
    </row>
    <row r="887" spans="9:15">
      <c r="I887" s="55"/>
      <c r="J887" s="3" t="s">
        <v>1053</v>
      </c>
      <c r="K887" s="3">
        <v>6</v>
      </c>
      <c r="L887" s="3" t="s">
        <v>764</v>
      </c>
      <c r="M887" s="3">
        <v>27935</v>
      </c>
      <c r="N887" s="3">
        <v>1060</v>
      </c>
      <c r="O887" s="3">
        <f t="shared" si="13"/>
        <v>26.35377358490566</v>
      </c>
    </row>
    <row r="888" spans="9:15">
      <c r="I888" s="55"/>
      <c r="J888" s="3" t="s">
        <v>1054</v>
      </c>
      <c r="K888" s="3">
        <v>10</v>
      </c>
      <c r="L888" s="3" t="s">
        <v>764</v>
      </c>
      <c r="M888" s="3">
        <v>48493</v>
      </c>
      <c r="N888" s="3">
        <v>2701</v>
      </c>
      <c r="O888" s="3">
        <f t="shared" si="13"/>
        <v>17.953720844131801</v>
      </c>
    </row>
    <row r="889" spans="9:15">
      <c r="I889" s="55"/>
      <c r="J889" s="3" t="s">
        <v>1055</v>
      </c>
      <c r="K889" s="3">
        <v>4</v>
      </c>
      <c r="L889" s="3" t="s">
        <v>764</v>
      </c>
      <c r="M889" s="3">
        <v>37573</v>
      </c>
      <c r="N889" s="3">
        <v>1142</v>
      </c>
      <c r="O889" s="3">
        <f t="shared" si="13"/>
        <v>32.901050788091069</v>
      </c>
    </row>
    <row r="890" spans="9:15">
      <c r="I890" s="55"/>
      <c r="J890" s="3" t="s">
        <v>1056</v>
      </c>
      <c r="K890" s="3">
        <v>6</v>
      </c>
      <c r="L890" s="3" t="s">
        <v>764</v>
      </c>
      <c r="M890" s="3">
        <v>32863</v>
      </c>
      <c r="N890" s="3">
        <v>1099</v>
      </c>
      <c r="O890" s="3">
        <f t="shared" si="13"/>
        <v>29.902638762511373</v>
      </c>
    </row>
    <row r="891" spans="9:15">
      <c r="I891" s="55"/>
      <c r="J891" s="3" t="s">
        <v>1057</v>
      </c>
      <c r="K891" s="3">
        <v>5</v>
      </c>
      <c r="L891" s="3" t="s">
        <v>764</v>
      </c>
      <c r="M891" s="3">
        <v>18386</v>
      </c>
      <c r="N891" s="3">
        <v>1392</v>
      </c>
      <c r="O891" s="3">
        <f t="shared" si="13"/>
        <v>13.208333333333334</v>
      </c>
    </row>
    <row r="892" spans="9:15">
      <c r="I892" s="55"/>
      <c r="J892" s="3" t="s">
        <v>1058</v>
      </c>
      <c r="K892" s="3">
        <v>16</v>
      </c>
      <c r="L892" s="3" t="s">
        <v>764</v>
      </c>
      <c r="M892" s="3">
        <v>70378</v>
      </c>
      <c r="N892" s="3">
        <v>2846</v>
      </c>
      <c r="O892" s="3">
        <f t="shared" si="13"/>
        <v>24.728742094167252</v>
      </c>
    </row>
    <row r="893" spans="9:15">
      <c r="I893" s="55"/>
      <c r="J893" s="3" t="s">
        <v>1059</v>
      </c>
      <c r="K893" s="3">
        <v>12</v>
      </c>
      <c r="L893" s="3" t="s">
        <v>764</v>
      </c>
      <c r="M893" s="3">
        <v>39460</v>
      </c>
      <c r="N893" s="3">
        <v>3395</v>
      </c>
      <c r="O893" s="3">
        <f t="shared" si="13"/>
        <v>11.622974963181148</v>
      </c>
    </row>
    <row r="894" spans="9:15">
      <c r="I894" s="55"/>
      <c r="J894" s="3" t="s">
        <v>1060</v>
      </c>
      <c r="K894" s="3">
        <v>4</v>
      </c>
      <c r="L894" s="3" t="s">
        <v>764</v>
      </c>
      <c r="M894" s="3">
        <v>15891</v>
      </c>
      <c r="N894" s="3">
        <v>1185</v>
      </c>
      <c r="O894" s="3">
        <f t="shared" si="13"/>
        <v>13.410126582278481</v>
      </c>
    </row>
    <row r="895" spans="9:15">
      <c r="I895" s="55"/>
      <c r="J895" s="3" t="s">
        <v>1061</v>
      </c>
      <c r="K895" s="3">
        <v>12</v>
      </c>
      <c r="L895" s="3" t="s">
        <v>764</v>
      </c>
      <c r="M895" s="3">
        <v>44310</v>
      </c>
      <c r="N895" s="3">
        <v>2209</v>
      </c>
      <c r="O895" s="3">
        <f t="shared" si="13"/>
        <v>20.058850158442734</v>
      </c>
    </row>
    <row r="896" spans="9:15">
      <c r="I896" s="55"/>
      <c r="J896" s="3" t="s">
        <v>1062</v>
      </c>
      <c r="K896" s="3">
        <v>2</v>
      </c>
      <c r="L896" s="3" t="s">
        <v>764</v>
      </c>
      <c r="M896" s="3">
        <v>22421</v>
      </c>
      <c r="N896" s="3">
        <v>1525</v>
      </c>
      <c r="O896" s="3">
        <f t="shared" si="13"/>
        <v>14.702295081967213</v>
      </c>
    </row>
    <row r="897" spans="9:15">
      <c r="I897" s="55"/>
      <c r="J897" s="3" t="s">
        <v>1063</v>
      </c>
      <c r="K897" s="3">
        <v>2</v>
      </c>
      <c r="L897" s="3" t="s">
        <v>764</v>
      </c>
      <c r="M897" s="3">
        <v>7250</v>
      </c>
      <c r="N897" s="3">
        <v>1298</v>
      </c>
      <c r="O897" s="3">
        <f t="shared" si="13"/>
        <v>5.5855161787365173</v>
      </c>
    </row>
    <row r="898" spans="9:15">
      <c r="I898" s="55"/>
      <c r="J898" s="3" t="s">
        <v>1064</v>
      </c>
      <c r="K898" s="3">
        <v>5</v>
      </c>
      <c r="L898" s="3" t="s">
        <v>764</v>
      </c>
      <c r="M898" s="3">
        <v>37101</v>
      </c>
      <c r="N898" s="3">
        <v>1062</v>
      </c>
      <c r="O898" s="3">
        <f t="shared" si="13"/>
        <v>34.935028248587571</v>
      </c>
    </row>
    <row r="899" spans="9:15">
      <c r="I899" s="55"/>
      <c r="J899" s="3" t="s">
        <v>1065</v>
      </c>
      <c r="K899" s="3">
        <v>4</v>
      </c>
      <c r="L899" s="3" t="s">
        <v>764</v>
      </c>
      <c r="M899" s="3">
        <v>22431</v>
      </c>
      <c r="N899" s="3">
        <v>1148</v>
      </c>
      <c r="O899" s="3">
        <f t="shared" ref="O899:O962" si="14">M899/N899</f>
        <v>19.539198606271778</v>
      </c>
    </row>
    <row r="900" spans="9:15">
      <c r="I900" s="55"/>
      <c r="J900" s="3" t="s">
        <v>1066</v>
      </c>
      <c r="K900" s="3">
        <v>11</v>
      </c>
      <c r="L900" s="3" t="s">
        <v>764</v>
      </c>
      <c r="M900" s="3">
        <v>35792</v>
      </c>
      <c r="N900" s="3">
        <v>1832</v>
      </c>
      <c r="O900" s="3">
        <f t="shared" si="14"/>
        <v>19.537117903930131</v>
      </c>
    </row>
    <row r="901" spans="9:15">
      <c r="I901" s="55"/>
      <c r="J901" s="3" t="s">
        <v>1067</v>
      </c>
      <c r="K901" s="3">
        <v>8</v>
      </c>
      <c r="L901" s="3" t="s">
        <v>764</v>
      </c>
      <c r="M901" s="3">
        <v>50729</v>
      </c>
      <c r="N901" s="3">
        <v>1660</v>
      </c>
      <c r="O901" s="3">
        <f t="shared" si="14"/>
        <v>30.559638554216868</v>
      </c>
    </row>
    <row r="902" spans="9:15">
      <c r="I902" s="55"/>
      <c r="J902" s="3" t="s">
        <v>1068</v>
      </c>
      <c r="K902" s="3">
        <v>5</v>
      </c>
      <c r="L902" s="3" t="s">
        <v>764</v>
      </c>
      <c r="M902" s="3">
        <v>23045</v>
      </c>
      <c r="N902" s="3">
        <v>1277</v>
      </c>
      <c r="O902" s="3">
        <f t="shared" si="14"/>
        <v>18.046202036021928</v>
      </c>
    </row>
    <row r="903" spans="9:15">
      <c r="I903" s="55"/>
      <c r="J903" s="3" t="s">
        <v>1069</v>
      </c>
      <c r="K903" s="3">
        <v>2</v>
      </c>
      <c r="L903" s="3" t="s">
        <v>764</v>
      </c>
      <c r="M903" s="3">
        <v>16677</v>
      </c>
      <c r="N903" s="3">
        <v>1095</v>
      </c>
      <c r="O903" s="3">
        <f t="shared" si="14"/>
        <v>15.230136986301369</v>
      </c>
    </row>
    <row r="904" spans="9:15">
      <c r="I904" s="55"/>
      <c r="J904" s="3" t="s">
        <v>1070</v>
      </c>
      <c r="K904" s="3">
        <v>12</v>
      </c>
      <c r="L904" s="3" t="s">
        <v>764</v>
      </c>
      <c r="M904" s="3">
        <v>48654</v>
      </c>
      <c r="N904" s="3">
        <v>1721</v>
      </c>
      <c r="O904" s="3">
        <f t="shared" si="14"/>
        <v>28.270772806507843</v>
      </c>
    </row>
    <row r="905" spans="9:15">
      <c r="I905" s="55"/>
      <c r="J905" s="3" t="s">
        <v>1071</v>
      </c>
      <c r="K905" s="3">
        <v>4</v>
      </c>
      <c r="L905" s="3" t="s">
        <v>764</v>
      </c>
      <c r="M905" s="3">
        <v>19380</v>
      </c>
      <c r="N905" s="3">
        <v>1413</v>
      </c>
      <c r="O905" s="3">
        <f t="shared" si="14"/>
        <v>13.715498938428874</v>
      </c>
    </row>
    <row r="906" spans="9:15">
      <c r="I906" s="55"/>
      <c r="J906" s="3" t="s">
        <v>1072</v>
      </c>
      <c r="K906" s="3">
        <v>1</v>
      </c>
      <c r="L906" s="3" t="s">
        <v>764</v>
      </c>
      <c r="M906" s="3">
        <v>2126</v>
      </c>
      <c r="N906" s="3">
        <v>491</v>
      </c>
      <c r="O906" s="3">
        <f t="shared" si="14"/>
        <v>4.3299389002036657</v>
      </c>
    </row>
    <row r="907" spans="9:15">
      <c r="I907" s="55"/>
      <c r="J907" s="3" t="s">
        <v>1073</v>
      </c>
      <c r="K907" s="3">
        <v>4</v>
      </c>
      <c r="L907" s="3" t="s">
        <v>764</v>
      </c>
      <c r="M907" s="3">
        <v>18476</v>
      </c>
      <c r="N907" s="3">
        <v>2149</v>
      </c>
      <c r="O907" s="3">
        <f t="shared" si="14"/>
        <v>8.5974872033503953</v>
      </c>
    </row>
    <row r="908" spans="9:15">
      <c r="I908" s="55"/>
      <c r="J908" s="3" t="s">
        <v>1074</v>
      </c>
      <c r="K908" s="3">
        <v>10</v>
      </c>
      <c r="L908" s="3" t="s">
        <v>764</v>
      </c>
      <c r="M908" s="3">
        <v>42551</v>
      </c>
      <c r="N908" s="3">
        <v>1077</v>
      </c>
      <c r="O908" s="3">
        <f t="shared" si="14"/>
        <v>39.508820798514392</v>
      </c>
    </row>
    <row r="909" spans="9:15">
      <c r="I909" s="55"/>
      <c r="J909" s="3" t="s">
        <v>1075</v>
      </c>
      <c r="K909" s="3">
        <v>4</v>
      </c>
      <c r="L909" s="3" t="s">
        <v>764</v>
      </c>
      <c r="M909" s="3">
        <v>21143</v>
      </c>
      <c r="N909" s="3">
        <v>652</v>
      </c>
      <c r="O909" s="3">
        <f t="shared" si="14"/>
        <v>32.427914110429448</v>
      </c>
    </row>
    <row r="910" spans="9:15">
      <c r="I910" s="55"/>
      <c r="J910" s="3" t="s">
        <v>1076</v>
      </c>
      <c r="K910" s="3">
        <v>13</v>
      </c>
      <c r="L910" s="3" t="s">
        <v>764</v>
      </c>
      <c r="M910" s="3">
        <v>59502</v>
      </c>
      <c r="N910" s="3">
        <v>1170</v>
      </c>
      <c r="O910" s="3">
        <f t="shared" si="14"/>
        <v>50.856410256410257</v>
      </c>
    </row>
    <row r="911" spans="9:15">
      <c r="I911" s="55"/>
      <c r="J911" s="3" t="s">
        <v>1077</v>
      </c>
      <c r="K911" s="3">
        <v>6</v>
      </c>
      <c r="L911" s="3" t="s">
        <v>764</v>
      </c>
      <c r="M911" s="3">
        <v>44260</v>
      </c>
      <c r="N911" s="3">
        <v>2295</v>
      </c>
      <c r="O911" s="3">
        <f t="shared" si="14"/>
        <v>19.285403050108933</v>
      </c>
    </row>
    <row r="912" spans="9:15">
      <c r="I912" s="55"/>
      <c r="J912" s="3" t="s">
        <v>1078</v>
      </c>
      <c r="K912" s="3">
        <v>18</v>
      </c>
      <c r="L912" s="3" t="s">
        <v>764</v>
      </c>
      <c r="M912" s="3">
        <v>106778</v>
      </c>
      <c r="N912" s="3">
        <v>3316</v>
      </c>
      <c r="O912" s="3">
        <f t="shared" si="14"/>
        <v>32.20084439083233</v>
      </c>
    </row>
    <row r="913" spans="9:15">
      <c r="I913" s="55"/>
      <c r="J913" s="3" t="s">
        <v>1079</v>
      </c>
      <c r="K913" s="3">
        <v>1</v>
      </c>
      <c r="L913" s="3" t="s">
        <v>764</v>
      </c>
      <c r="M913" s="3">
        <v>6262</v>
      </c>
      <c r="N913" s="3">
        <v>582</v>
      </c>
      <c r="O913" s="3">
        <f t="shared" si="14"/>
        <v>10.759450171821307</v>
      </c>
    </row>
    <row r="914" spans="9:15">
      <c r="I914" s="55"/>
      <c r="J914" s="3" t="s">
        <v>1080</v>
      </c>
      <c r="K914" s="3">
        <v>10</v>
      </c>
      <c r="L914" s="3" t="s">
        <v>764</v>
      </c>
      <c r="M914" s="3">
        <v>55249</v>
      </c>
      <c r="N914" s="3">
        <v>1451</v>
      </c>
      <c r="O914" s="3">
        <f t="shared" si="14"/>
        <v>38.076498966230183</v>
      </c>
    </row>
    <row r="915" spans="9:15">
      <c r="I915" s="55"/>
      <c r="J915" s="3" t="s">
        <v>1081</v>
      </c>
      <c r="K915" s="3">
        <v>6</v>
      </c>
      <c r="L915" s="3" t="s">
        <v>764</v>
      </c>
      <c r="M915" s="3">
        <v>36218</v>
      </c>
      <c r="N915" s="3">
        <v>737</v>
      </c>
      <c r="O915" s="3">
        <f t="shared" si="14"/>
        <v>49.142469470827677</v>
      </c>
    </row>
    <row r="916" spans="9:15">
      <c r="I916" s="55"/>
      <c r="J916" s="3" t="s">
        <v>1082</v>
      </c>
      <c r="K916" s="3">
        <v>4</v>
      </c>
      <c r="L916" s="3" t="s">
        <v>764</v>
      </c>
      <c r="M916" s="3">
        <v>21596</v>
      </c>
      <c r="N916" s="3">
        <v>606</v>
      </c>
      <c r="O916" s="3">
        <f t="shared" si="14"/>
        <v>35.636963696369634</v>
      </c>
    </row>
    <row r="917" spans="9:15">
      <c r="I917" s="55"/>
      <c r="J917" s="3" t="s">
        <v>1083</v>
      </c>
      <c r="K917" s="3">
        <v>7</v>
      </c>
      <c r="L917" s="3" t="s">
        <v>764</v>
      </c>
      <c r="M917" s="3">
        <v>29964</v>
      </c>
      <c r="N917" s="3">
        <v>1776</v>
      </c>
      <c r="O917" s="3">
        <f t="shared" si="14"/>
        <v>16.871621621621621</v>
      </c>
    </row>
    <row r="918" spans="9:15">
      <c r="I918" s="55"/>
      <c r="J918" s="3" t="s">
        <v>1084</v>
      </c>
      <c r="K918" s="3">
        <v>6</v>
      </c>
      <c r="L918" s="3" t="s">
        <v>764</v>
      </c>
      <c r="M918" s="3">
        <v>32912</v>
      </c>
      <c r="N918" s="3">
        <v>2811</v>
      </c>
      <c r="O918" s="3">
        <f t="shared" si="14"/>
        <v>11.708288865172536</v>
      </c>
    </row>
    <row r="919" spans="9:15">
      <c r="I919" s="55"/>
      <c r="J919" s="3" t="s">
        <v>1085</v>
      </c>
      <c r="K919" s="3">
        <v>6</v>
      </c>
      <c r="L919" s="3" t="s">
        <v>764</v>
      </c>
      <c r="M919" s="3">
        <v>44647</v>
      </c>
      <c r="N919" s="3">
        <v>1920</v>
      </c>
      <c r="O919" s="3">
        <f t="shared" si="14"/>
        <v>23.253645833333334</v>
      </c>
    </row>
    <row r="920" spans="9:15">
      <c r="I920" s="55"/>
      <c r="J920" s="3" t="s">
        <v>1086</v>
      </c>
      <c r="K920" s="3">
        <v>7</v>
      </c>
      <c r="L920" s="3" t="s">
        <v>764</v>
      </c>
      <c r="M920" s="3">
        <v>36480</v>
      </c>
      <c r="N920" s="3">
        <v>1700</v>
      </c>
      <c r="O920" s="3">
        <f t="shared" si="14"/>
        <v>21.458823529411763</v>
      </c>
    </row>
    <row r="921" spans="9:15">
      <c r="I921" s="55"/>
      <c r="J921" s="3" t="s">
        <v>1087</v>
      </c>
      <c r="K921" s="3">
        <v>6</v>
      </c>
      <c r="L921" s="3" t="s">
        <v>764</v>
      </c>
      <c r="M921" s="3">
        <v>40710</v>
      </c>
      <c r="N921" s="3">
        <v>1119</v>
      </c>
      <c r="O921" s="3">
        <f t="shared" si="14"/>
        <v>36.380697050938338</v>
      </c>
    </row>
    <row r="922" spans="9:15">
      <c r="I922" s="55"/>
      <c r="J922" s="3" t="s">
        <v>1088</v>
      </c>
      <c r="K922" s="3">
        <v>10</v>
      </c>
      <c r="L922" s="3" t="s">
        <v>764</v>
      </c>
      <c r="M922" s="3">
        <v>83878</v>
      </c>
      <c r="N922" s="3">
        <v>2953</v>
      </c>
      <c r="O922" s="3">
        <f t="shared" si="14"/>
        <v>28.404334575008466</v>
      </c>
    </row>
    <row r="923" spans="9:15">
      <c r="I923" s="55"/>
      <c r="J923" s="3" t="s">
        <v>1089</v>
      </c>
      <c r="K923" s="3">
        <v>1</v>
      </c>
      <c r="L923" s="3" t="s">
        <v>764</v>
      </c>
      <c r="M923" s="3">
        <v>5666</v>
      </c>
      <c r="N923" s="3">
        <v>390</v>
      </c>
      <c r="O923" s="3">
        <f t="shared" si="14"/>
        <v>14.528205128205128</v>
      </c>
    </row>
    <row r="924" spans="9:15">
      <c r="I924" s="55"/>
      <c r="J924" s="3" t="s">
        <v>1090</v>
      </c>
      <c r="K924" s="3">
        <v>11</v>
      </c>
      <c r="L924" s="3" t="s">
        <v>764</v>
      </c>
      <c r="M924" s="3">
        <v>59303</v>
      </c>
      <c r="N924" s="3">
        <v>2936</v>
      </c>
      <c r="O924" s="3">
        <f t="shared" si="14"/>
        <v>20.198569482288828</v>
      </c>
    </row>
    <row r="925" spans="9:15">
      <c r="I925" s="55"/>
      <c r="J925" s="3" t="s">
        <v>1091</v>
      </c>
      <c r="K925" s="3">
        <v>12</v>
      </c>
      <c r="L925" s="3" t="s">
        <v>764</v>
      </c>
      <c r="M925" s="3">
        <v>55428</v>
      </c>
      <c r="N925" s="3">
        <v>3032</v>
      </c>
      <c r="O925" s="3">
        <f t="shared" si="14"/>
        <v>18.281002638522427</v>
      </c>
    </row>
    <row r="926" spans="9:15">
      <c r="I926" s="55"/>
      <c r="J926" s="3" t="s">
        <v>1092</v>
      </c>
      <c r="K926" s="3">
        <v>27</v>
      </c>
      <c r="L926" s="3" t="s">
        <v>764</v>
      </c>
      <c r="M926" s="3">
        <v>106324</v>
      </c>
      <c r="N926" s="3">
        <v>2667</v>
      </c>
      <c r="O926" s="3">
        <f t="shared" si="14"/>
        <v>39.866516685414325</v>
      </c>
    </row>
    <row r="927" spans="9:15">
      <c r="I927" s="55"/>
      <c r="J927" s="3" t="s">
        <v>1093</v>
      </c>
      <c r="K927" s="3">
        <v>14</v>
      </c>
      <c r="L927" s="3" t="s">
        <v>764</v>
      </c>
      <c r="M927" s="3">
        <v>54550</v>
      </c>
      <c r="N927" s="3">
        <v>1730</v>
      </c>
      <c r="O927" s="3">
        <f t="shared" si="14"/>
        <v>31.531791907514449</v>
      </c>
    </row>
    <row r="928" spans="9:15">
      <c r="I928" s="55"/>
      <c r="J928" s="3" t="s">
        <v>1094</v>
      </c>
      <c r="K928" s="3">
        <v>4</v>
      </c>
      <c r="L928" s="3" t="s">
        <v>764</v>
      </c>
      <c r="M928" s="3">
        <v>15600</v>
      </c>
      <c r="N928" s="3">
        <v>1261</v>
      </c>
      <c r="O928" s="3">
        <f t="shared" si="14"/>
        <v>12.371134020618557</v>
      </c>
    </row>
    <row r="929" spans="9:15">
      <c r="I929" s="55"/>
      <c r="J929" s="3" t="s">
        <v>1095</v>
      </c>
      <c r="K929" s="3">
        <v>10</v>
      </c>
      <c r="L929" s="3" t="s">
        <v>764</v>
      </c>
      <c r="M929" s="3">
        <v>45402</v>
      </c>
      <c r="N929" s="3">
        <v>1480</v>
      </c>
      <c r="O929" s="3">
        <f t="shared" si="14"/>
        <v>30.677027027027027</v>
      </c>
    </row>
    <row r="930" spans="9:15">
      <c r="I930" s="55"/>
      <c r="J930" s="3" t="s">
        <v>1096</v>
      </c>
      <c r="K930" s="3">
        <v>6</v>
      </c>
      <c r="L930" s="3" t="s">
        <v>764</v>
      </c>
      <c r="M930" s="3">
        <v>43102</v>
      </c>
      <c r="N930" s="3">
        <v>996</v>
      </c>
      <c r="O930" s="3">
        <f t="shared" si="14"/>
        <v>43.275100401606423</v>
      </c>
    </row>
    <row r="931" spans="9:15">
      <c r="I931" s="55"/>
      <c r="J931" s="3" t="s">
        <v>1097</v>
      </c>
      <c r="K931" s="3">
        <v>2</v>
      </c>
      <c r="L931" s="3" t="s">
        <v>764</v>
      </c>
      <c r="M931" s="3">
        <v>7366</v>
      </c>
      <c r="N931" s="3">
        <v>637</v>
      </c>
      <c r="O931" s="3">
        <f t="shared" si="14"/>
        <v>11.563579277864992</v>
      </c>
    </row>
    <row r="932" spans="9:15">
      <c r="I932" s="55"/>
      <c r="J932" s="3" t="s">
        <v>1098</v>
      </c>
      <c r="K932" s="3">
        <v>15</v>
      </c>
      <c r="L932" s="3" t="s">
        <v>764</v>
      </c>
      <c r="M932" s="3">
        <v>55063</v>
      </c>
      <c r="N932" s="3">
        <v>4376</v>
      </c>
      <c r="O932" s="3">
        <f t="shared" si="14"/>
        <v>12.582952468007313</v>
      </c>
    </row>
    <row r="933" spans="9:15">
      <c r="I933" s="55"/>
      <c r="J933" s="3" t="s">
        <v>1099</v>
      </c>
      <c r="K933" s="3">
        <v>4</v>
      </c>
      <c r="L933" s="3" t="s">
        <v>764</v>
      </c>
      <c r="M933" s="3">
        <v>19887</v>
      </c>
      <c r="N933" s="3">
        <v>1480</v>
      </c>
      <c r="O933" s="3">
        <f t="shared" si="14"/>
        <v>13.437162162162162</v>
      </c>
    </row>
    <row r="934" spans="9:15">
      <c r="I934" s="55"/>
      <c r="J934" s="3" t="s">
        <v>1100</v>
      </c>
      <c r="K934" s="3">
        <v>6</v>
      </c>
      <c r="L934" s="3" t="s">
        <v>764</v>
      </c>
      <c r="M934" s="3">
        <v>26400</v>
      </c>
      <c r="N934" s="3">
        <v>1037</v>
      </c>
      <c r="O934" s="3">
        <f t="shared" si="14"/>
        <v>25.458052073288332</v>
      </c>
    </row>
    <row r="935" spans="9:15">
      <c r="I935" s="55"/>
      <c r="J935" s="3" t="s">
        <v>1101</v>
      </c>
      <c r="K935" s="3">
        <v>14</v>
      </c>
      <c r="L935" s="3" t="s">
        <v>764</v>
      </c>
      <c r="M935" s="3">
        <v>68712</v>
      </c>
      <c r="N935" s="3">
        <v>2549</v>
      </c>
      <c r="O935" s="3">
        <f t="shared" si="14"/>
        <v>26.956453511180854</v>
      </c>
    </row>
    <row r="936" spans="9:15">
      <c r="I936" s="55"/>
      <c r="J936" s="3" t="s">
        <v>1102</v>
      </c>
      <c r="K936" s="3">
        <v>13</v>
      </c>
      <c r="L936" s="3" t="s">
        <v>764</v>
      </c>
      <c r="M936" s="3">
        <v>62449</v>
      </c>
      <c r="N936" s="3">
        <v>1949</v>
      </c>
      <c r="O936" s="3">
        <f t="shared" si="14"/>
        <v>32.041559774243204</v>
      </c>
    </row>
    <row r="937" spans="9:15">
      <c r="I937" s="55"/>
      <c r="J937" s="3" t="s">
        <v>1103</v>
      </c>
      <c r="K937" s="3">
        <v>3</v>
      </c>
      <c r="L937" s="3" t="s">
        <v>764</v>
      </c>
      <c r="M937" s="3">
        <v>23446</v>
      </c>
      <c r="N937" s="3">
        <v>2026</v>
      </c>
      <c r="O937" s="3">
        <f t="shared" si="14"/>
        <v>11.572556762092793</v>
      </c>
    </row>
    <row r="938" spans="9:15">
      <c r="I938" s="55"/>
      <c r="J938" s="3" t="s">
        <v>1104</v>
      </c>
      <c r="K938" s="3">
        <v>5</v>
      </c>
      <c r="L938" s="3" t="s">
        <v>764</v>
      </c>
      <c r="M938" s="3">
        <v>28741</v>
      </c>
      <c r="N938" s="3">
        <v>1135</v>
      </c>
      <c r="O938" s="3">
        <f t="shared" si="14"/>
        <v>25.322466960352422</v>
      </c>
    </row>
    <row r="939" spans="9:15">
      <c r="I939" s="55"/>
      <c r="J939" s="3" t="s">
        <v>1105</v>
      </c>
      <c r="K939" s="3">
        <v>12</v>
      </c>
      <c r="L939" s="3" t="s">
        <v>764</v>
      </c>
      <c r="M939" s="3">
        <v>75371</v>
      </c>
      <c r="N939" s="3">
        <v>1834</v>
      </c>
      <c r="O939" s="3">
        <f t="shared" si="14"/>
        <v>41.096510359869136</v>
      </c>
    </row>
    <row r="940" spans="9:15">
      <c r="I940" s="55"/>
      <c r="J940" s="3" t="s">
        <v>1106</v>
      </c>
      <c r="K940" s="3">
        <v>5</v>
      </c>
      <c r="L940" s="3" t="s">
        <v>764</v>
      </c>
      <c r="M940" s="3">
        <v>13697</v>
      </c>
      <c r="N940" s="3">
        <v>1159</v>
      </c>
      <c r="O940" s="3">
        <f t="shared" si="14"/>
        <v>11.817946505608283</v>
      </c>
    </row>
    <row r="941" spans="9:15">
      <c r="I941" s="55"/>
      <c r="J941" s="3" t="s">
        <v>1107</v>
      </c>
      <c r="K941" s="3">
        <v>7</v>
      </c>
      <c r="L941" s="3" t="s">
        <v>764</v>
      </c>
      <c r="M941" s="3">
        <v>67942</v>
      </c>
      <c r="N941" s="3">
        <v>1982</v>
      </c>
      <c r="O941" s="3">
        <f t="shared" si="14"/>
        <v>34.279515640766903</v>
      </c>
    </row>
    <row r="942" spans="9:15">
      <c r="I942" s="55"/>
      <c r="J942" s="3" t="s">
        <v>1108</v>
      </c>
      <c r="K942" s="3">
        <v>1</v>
      </c>
      <c r="L942" s="3" t="s">
        <v>764</v>
      </c>
      <c r="M942" s="3">
        <v>7279</v>
      </c>
      <c r="N942" s="3">
        <v>334</v>
      </c>
      <c r="O942" s="3">
        <f t="shared" si="14"/>
        <v>21.793413173652695</v>
      </c>
    </row>
    <row r="943" spans="9:15">
      <c r="I943" s="55"/>
      <c r="J943" s="3" t="s">
        <v>1109</v>
      </c>
      <c r="K943" s="3">
        <v>6</v>
      </c>
      <c r="L943" s="3" t="s">
        <v>764</v>
      </c>
      <c r="M943" s="3">
        <v>26233</v>
      </c>
      <c r="N943" s="3">
        <v>2180</v>
      </c>
      <c r="O943" s="3">
        <f t="shared" si="14"/>
        <v>12.03348623853211</v>
      </c>
    </row>
    <row r="944" spans="9:15">
      <c r="I944" s="55"/>
      <c r="J944" s="3" t="s">
        <v>1110</v>
      </c>
      <c r="K944" s="3">
        <v>3</v>
      </c>
      <c r="L944" s="3" t="s">
        <v>764</v>
      </c>
      <c r="M944" s="3">
        <v>5480</v>
      </c>
      <c r="N944" s="3">
        <v>2764</v>
      </c>
      <c r="O944" s="3">
        <f t="shared" si="14"/>
        <v>1.9826338639652676</v>
      </c>
    </row>
    <row r="945" spans="9:15">
      <c r="I945" s="55"/>
      <c r="J945" s="3" t="s">
        <v>1111</v>
      </c>
      <c r="K945" s="3">
        <v>8</v>
      </c>
      <c r="L945" s="3" t="s">
        <v>1112</v>
      </c>
      <c r="M945" s="3">
        <v>84990</v>
      </c>
      <c r="N945" s="3">
        <v>985</v>
      </c>
      <c r="O945" s="3">
        <f t="shared" si="14"/>
        <v>86.28426395939087</v>
      </c>
    </row>
    <row r="946" spans="9:15">
      <c r="I946" s="55"/>
      <c r="J946" s="3" t="s">
        <v>1113</v>
      </c>
      <c r="K946" s="3">
        <v>13</v>
      </c>
      <c r="L946" s="3" t="s">
        <v>1112</v>
      </c>
      <c r="M946" s="3">
        <v>67027</v>
      </c>
      <c r="N946" s="3">
        <v>2321</v>
      </c>
      <c r="O946" s="3">
        <f t="shared" si="14"/>
        <v>28.878500646273157</v>
      </c>
    </row>
    <row r="947" spans="9:15">
      <c r="I947" s="55"/>
      <c r="J947" s="3" t="s">
        <v>1114</v>
      </c>
      <c r="K947" s="3">
        <v>48</v>
      </c>
      <c r="L947" s="3" t="s">
        <v>1112</v>
      </c>
      <c r="M947" s="3">
        <v>210575</v>
      </c>
      <c r="N947" s="3">
        <v>8194</v>
      </c>
      <c r="O947" s="3">
        <f t="shared" si="14"/>
        <v>25.69868196241152</v>
      </c>
    </row>
    <row r="948" spans="9:15">
      <c r="I948" s="55"/>
      <c r="J948" s="3" t="s">
        <v>1115</v>
      </c>
      <c r="K948" s="3">
        <v>10</v>
      </c>
      <c r="L948" s="3" t="s">
        <v>1112</v>
      </c>
      <c r="M948" s="3">
        <v>65656</v>
      </c>
      <c r="N948" s="3">
        <v>3333</v>
      </c>
      <c r="O948" s="3">
        <f t="shared" si="14"/>
        <v>19.698769876987697</v>
      </c>
    </row>
    <row r="949" spans="9:15">
      <c r="I949" s="55"/>
      <c r="J949" s="3" t="s">
        <v>1116</v>
      </c>
      <c r="K949" s="3">
        <v>16</v>
      </c>
      <c r="L949" s="3" t="s">
        <v>1112</v>
      </c>
      <c r="M949" s="3">
        <v>50990</v>
      </c>
      <c r="N949" s="3">
        <v>2234</v>
      </c>
      <c r="O949" s="3">
        <f t="shared" si="14"/>
        <v>22.824529991047449</v>
      </c>
    </row>
    <row r="950" spans="9:15">
      <c r="I950" s="55"/>
      <c r="J950" s="3" t="s">
        <v>1117</v>
      </c>
      <c r="K950" s="3">
        <v>10</v>
      </c>
      <c r="L950" s="3" t="s">
        <v>1112</v>
      </c>
      <c r="M950" s="3">
        <v>44838</v>
      </c>
      <c r="N950" s="3">
        <v>3003</v>
      </c>
      <c r="O950" s="3">
        <f t="shared" si="14"/>
        <v>14.93106893106893</v>
      </c>
    </row>
    <row r="951" spans="9:15">
      <c r="I951" s="55"/>
      <c r="J951" s="3" t="s">
        <v>1118</v>
      </c>
      <c r="K951" s="3">
        <v>19</v>
      </c>
      <c r="L951" s="3" t="s">
        <v>1112</v>
      </c>
      <c r="M951" s="3">
        <v>111062</v>
      </c>
      <c r="N951" s="3">
        <v>5251</v>
      </c>
      <c r="O951" s="3">
        <f t="shared" si="14"/>
        <v>21.150637973719292</v>
      </c>
    </row>
    <row r="952" spans="9:15">
      <c r="I952" s="55"/>
      <c r="J952" s="3" t="s">
        <v>1119</v>
      </c>
      <c r="K952" s="3">
        <v>18</v>
      </c>
      <c r="L952" s="3" t="s">
        <v>1112</v>
      </c>
      <c r="M952" s="3">
        <v>106673</v>
      </c>
      <c r="N952" s="3">
        <v>2125</v>
      </c>
      <c r="O952" s="3">
        <f t="shared" si="14"/>
        <v>50.199058823529413</v>
      </c>
    </row>
    <row r="953" spans="9:15">
      <c r="I953" s="55"/>
      <c r="J953" s="3" t="s">
        <v>1120</v>
      </c>
      <c r="K953" s="3">
        <v>10</v>
      </c>
      <c r="L953" s="3" t="s">
        <v>1112</v>
      </c>
      <c r="M953" s="3">
        <v>74872</v>
      </c>
      <c r="N953" s="3">
        <v>2545</v>
      </c>
      <c r="O953" s="3">
        <f t="shared" si="14"/>
        <v>29.419253438113948</v>
      </c>
    </row>
    <row r="954" spans="9:15">
      <c r="I954" s="55"/>
      <c r="J954" s="3" t="s">
        <v>1121</v>
      </c>
      <c r="K954" s="3">
        <v>7</v>
      </c>
      <c r="L954" s="3" t="s">
        <v>1112</v>
      </c>
      <c r="M954" s="3">
        <v>18038</v>
      </c>
      <c r="N954" s="3">
        <v>1318</v>
      </c>
      <c r="O954" s="3">
        <f t="shared" si="14"/>
        <v>13.685887708649469</v>
      </c>
    </row>
    <row r="955" spans="9:15">
      <c r="I955" s="55"/>
      <c r="J955" s="3" t="s">
        <v>1122</v>
      </c>
      <c r="K955" s="3">
        <v>4</v>
      </c>
      <c r="L955" s="3" t="s">
        <v>1112</v>
      </c>
      <c r="M955" s="3">
        <v>10651</v>
      </c>
      <c r="N955" s="3">
        <v>2817</v>
      </c>
      <c r="O955" s="3">
        <f t="shared" si="14"/>
        <v>3.7809726659566913</v>
      </c>
    </row>
    <row r="956" spans="9:15">
      <c r="I956" s="55"/>
      <c r="J956" s="3" t="s">
        <v>1123</v>
      </c>
      <c r="K956" s="3">
        <v>6</v>
      </c>
      <c r="L956" s="3" t="s">
        <v>1112</v>
      </c>
      <c r="M956" s="3">
        <v>24668</v>
      </c>
      <c r="N956" s="3">
        <v>1159</v>
      </c>
      <c r="O956" s="3">
        <f t="shared" si="14"/>
        <v>21.283865401207937</v>
      </c>
    </row>
    <row r="957" spans="9:15">
      <c r="I957" s="55"/>
      <c r="J957" s="3" t="s">
        <v>1124</v>
      </c>
      <c r="K957" s="3">
        <v>25</v>
      </c>
      <c r="L957" s="3" t="s">
        <v>1112</v>
      </c>
      <c r="M957" s="3">
        <v>115250</v>
      </c>
      <c r="N957" s="3">
        <v>3396</v>
      </c>
      <c r="O957" s="3">
        <f t="shared" si="14"/>
        <v>33.936984687868083</v>
      </c>
    </row>
    <row r="958" spans="9:15">
      <c r="I958" s="55"/>
      <c r="J958" s="3" t="s">
        <v>1125</v>
      </c>
      <c r="K958" s="3">
        <v>18</v>
      </c>
      <c r="L958" s="3" t="s">
        <v>1112</v>
      </c>
      <c r="M958" s="3">
        <v>75717</v>
      </c>
      <c r="N958" s="3">
        <v>2796</v>
      </c>
      <c r="O958" s="3">
        <f t="shared" si="14"/>
        <v>27.080472103004293</v>
      </c>
    </row>
    <row r="959" spans="9:15">
      <c r="I959" s="55"/>
      <c r="J959" s="3" t="s">
        <v>1126</v>
      </c>
      <c r="K959" s="3">
        <v>14</v>
      </c>
      <c r="L959" s="3" t="s">
        <v>1112</v>
      </c>
      <c r="M959" s="3">
        <v>62404</v>
      </c>
      <c r="N959" s="3">
        <v>2571</v>
      </c>
      <c r="O959" s="3">
        <f t="shared" si="14"/>
        <v>24.27226760015558</v>
      </c>
    </row>
    <row r="960" spans="9:15">
      <c r="I960" s="55"/>
      <c r="J960" s="3" t="s">
        <v>1127</v>
      </c>
      <c r="K960" s="3">
        <v>17</v>
      </c>
      <c r="L960" s="3" t="s">
        <v>1112</v>
      </c>
      <c r="M960" s="3">
        <v>49242</v>
      </c>
      <c r="N960" s="3">
        <v>2434</v>
      </c>
      <c r="O960" s="3">
        <f t="shared" si="14"/>
        <v>20.23089564502876</v>
      </c>
    </row>
    <row r="961" spans="9:15">
      <c r="I961" s="55"/>
      <c r="J961" s="3" t="s">
        <v>1128</v>
      </c>
      <c r="K961" s="3">
        <v>5</v>
      </c>
      <c r="L961" s="3" t="s">
        <v>1112</v>
      </c>
      <c r="M961" s="3">
        <v>19547</v>
      </c>
      <c r="N961" s="3">
        <v>3512</v>
      </c>
      <c r="O961" s="3">
        <f t="shared" si="14"/>
        <v>5.5657744874715265</v>
      </c>
    </row>
    <row r="962" spans="9:15">
      <c r="I962" s="55"/>
      <c r="J962" s="3" t="s">
        <v>1129</v>
      </c>
      <c r="K962" s="3">
        <v>14</v>
      </c>
      <c r="L962" s="3" t="s">
        <v>1112</v>
      </c>
      <c r="M962" s="3">
        <v>99181</v>
      </c>
      <c r="N962" s="3">
        <v>3900</v>
      </c>
      <c r="O962" s="3">
        <f t="shared" si="14"/>
        <v>25.431025641025641</v>
      </c>
    </row>
    <row r="963" spans="9:15">
      <c r="I963" s="55"/>
      <c r="J963" s="3" t="s">
        <v>1130</v>
      </c>
      <c r="K963" s="3">
        <v>51</v>
      </c>
      <c r="L963" s="3" t="s">
        <v>1112</v>
      </c>
      <c r="M963" s="3">
        <v>212211</v>
      </c>
      <c r="N963" s="3">
        <v>5019</v>
      </c>
      <c r="O963" s="3">
        <f t="shared" ref="O963:O1026" si="15">M963/N963</f>
        <v>42.281530185295878</v>
      </c>
    </row>
    <row r="964" spans="9:15">
      <c r="I964" s="55"/>
      <c r="J964" s="3" t="s">
        <v>1131</v>
      </c>
      <c r="K964" s="3">
        <v>8</v>
      </c>
      <c r="L964" s="3" t="s">
        <v>1112</v>
      </c>
      <c r="M964" s="3">
        <v>50755</v>
      </c>
      <c r="N964" s="3">
        <v>1474</v>
      </c>
      <c r="O964" s="3">
        <f t="shared" si="15"/>
        <v>34.433514246947084</v>
      </c>
    </row>
    <row r="965" spans="9:15">
      <c r="I965" s="55"/>
      <c r="J965" s="3" t="s">
        <v>1132</v>
      </c>
      <c r="K965" s="3">
        <v>19</v>
      </c>
      <c r="L965" s="3" t="s">
        <v>1112</v>
      </c>
      <c r="M965" s="3">
        <v>125116</v>
      </c>
      <c r="N965" s="3">
        <v>2762</v>
      </c>
      <c r="O965" s="3">
        <f t="shared" si="15"/>
        <v>45.299058653149892</v>
      </c>
    </row>
    <row r="966" spans="9:15">
      <c r="I966" s="55"/>
      <c r="J966" s="3" t="s">
        <v>1133</v>
      </c>
      <c r="K966" s="3">
        <v>9</v>
      </c>
      <c r="L966" s="3" t="s">
        <v>1112</v>
      </c>
      <c r="M966" s="3">
        <v>89355</v>
      </c>
      <c r="N966" s="3">
        <v>1072</v>
      </c>
      <c r="O966" s="3">
        <f t="shared" si="15"/>
        <v>83.353544776119406</v>
      </c>
    </row>
    <row r="967" spans="9:15">
      <c r="I967" s="55"/>
      <c r="J967" s="3" t="s">
        <v>1134</v>
      </c>
      <c r="K967" s="3">
        <v>8</v>
      </c>
      <c r="L967" s="3" t="s">
        <v>1112</v>
      </c>
      <c r="M967" s="3">
        <v>24238</v>
      </c>
      <c r="N967" s="3">
        <v>4264</v>
      </c>
      <c r="O967" s="3">
        <f t="shared" si="15"/>
        <v>5.6843339587242028</v>
      </c>
    </row>
    <row r="968" spans="9:15">
      <c r="I968" s="55"/>
      <c r="J968" s="3" t="s">
        <v>1135</v>
      </c>
      <c r="K968" s="3">
        <v>25</v>
      </c>
      <c r="L968" s="3" t="s">
        <v>1112</v>
      </c>
      <c r="M968" s="3">
        <v>92700</v>
      </c>
      <c r="N968" s="3">
        <v>2916</v>
      </c>
      <c r="O968" s="3">
        <f t="shared" si="15"/>
        <v>31.790123456790123</v>
      </c>
    </row>
    <row r="969" spans="9:15">
      <c r="I969" s="55"/>
      <c r="J969" s="3" t="s">
        <v>1136</v>
      </c>
      <c r="K969" s="3">
        <v>10</v>
      </c>
      <c r="L969" s="3" t="s">
        <v>1112</v>
      </c>
      <c r="M969" s="3">
        <v>53806</v>
      </c>
      <c r="N969" s="3">
        <v>2389</v>
      </c>
      <c r="O969" s="3">
        <f t="shared" si="15"/>
        <v>22.522394307241523</v>
      </c>
    </row>
    <row r="970" spans="9:15">
      <c r="I970" s="55"/>
      <c r="J970" s="3" t="s">
        <v>1137</v>
      </c>
      <c r="K970" s="3">
        <v>4</v>
      </c>
      <c r="L970" s="3" t="s">
        <v>1112</v>
      </c>
      <c r="M970" s="3">
        <v>18621</v>
      </c>
      <c r="N970" s="3">
        <v>979</v>
      </c>
      <c r="O970" s="3">
        <f t="shared" si="15"/>
        <v>19.020429009193055</v>
      </c>
    </row>
    <row r="971" spans="9:15">
      <c r="I971" s="55"/>
      <c r="J971" s="3" t="s">
        <v>1138</v>
      </c>
      <c r="K971" s="3">
        <v>17</v>
      </c>
      <c r="L971" s="3" t="s">
        <v>1112</v>
      </c>
      <c r="M971" s="3">
        <v>51953</v>
      </c>
      <c r="N971" s="3">
        <v>5206</v>
      </c>
      <c r="O971" s="3">
        <f t="shared" si="15"/>
        <v>9.9794467921628893</v>
      </c>
    </row>
    <row r="972" spans="9:15">
      <c r="I972" s="55"/>
      <c r="J972" s="3" t="s">
        <v>1139</v>
      </c>
      <c r="K972" s="3">
        <v>45</v>
      </c>
      <c r="L972" s="3" t="s">
        <v>1112</v>
      </c>
      <c r="M972" s="3">
        <v>125588</v>
      </c>
      <c r="N972" s="3">
        <v>4367</v>
      </c>
      <c r="O972" s="3">
        <f t="shared" si="15"/>
        <v>28.75841538813831</v>
      </c>
    </row>
    <row r="973" spans="9:15">
      <c r="I973" s="55"/>
      <c r="J973" s="3" t="s">
        <v>1140</v>
      </c>
      <c r="K973" s="3">
        <v>7</v>
      </c>
      <c r="L973" s="3" t="s">
        <v>1112</v>
      </c>
      <c r="M973" s="3">
        <v>29164</v>
      </c>
      <c r="N973" s="3">
        <v>1635</v>
      </c>
      <c r="O973" s="3">
        <f t="shared" si="15"/>
        <v>17.83730886850153</v>
      </c>
    </row>
    <row r="974" spans="9:15">
      <c r="I974" s="55"/>
      <c r="J974" s="3" t="s">
        <v>1141</v>
      </c>
      <c r="K974" s="3">
        <v>34</v>
      </c>
      <c r="L974" s="3" t="s">
        <v>1112</v>
      </c>
      <c r="M974" s="3">
        <v>168142</v>
      </c>
      <c r="N974" s="3">
        <v>6114</v>
      </c>
      <c r="O974" s="3">
        <f t="shared" si="15"/>
        <v>27.501144913313706</v>
      </c>
    </row>
    <row r="975" spans="9:15">
      <c r="I975" s="55"/>
      <c r="J975" s="3" t="s">
        <v>1142</v>
      </c>
      <c r="K975" s="3">
        <v>2</v>
      </c>
      <c r="L975" s="3" t="s">
        <v>1112</v>
      </c>
      <c r="M975" s="3">
        <v>11695</v>
      </c>
      <c r="N975" s="3">
        <v>2727</v>
      </c>
      <c r="O975" s="3">
        <f t="shared" si="15"/>
        <v>4.2885955262192885</v>
      </c>
    </row>
    <row r="976" spans="9:15">
      <c r="I976" s="55"/>
      <c r="J976" s="3" t="s">
        <v>1143</v>
      </c>
      <c r="K976" s="3">
        <v>7</v>
      </c>
      <c r="L976" s="3" t="s">
        <v>1112</v>
      </c>
      <c r="M976" s="3">
        <v>61824</v>
      </c>
      <c r="N976" s="3">
        <v>1649</v>
      </c>
      <c r="O976" s="3">
        <f t="shared" si="15"/>
        <v>37.491813220133416</v>
      </c>
    </row>
    <row r="977" spans="9:15">
      <c r="I977" s="55"/>
      <c r="J977" s="3" t="s">
        <v>1144</v>
      </c>
      <c r="K977" s="3">
        <v>17</v>
      </c>
      <c r="L977" s="3" t="s">
        <v>1112</v>
      </c>
      <c r="M977" s="3">
        <v>27504</v>
      </c>
      <c r="N977" s="3">
        <v>1488</v>
      </c>
      <c r="O977" s="3">
        <f t="shared" si="15"/>
        <v>18.483870967741936</v>
      </c>
    </row>
    <row r="978" spans="9:15">
      <c r="I978" s="55"/>
      <c r="J978" s="3" t="s">
        <v>1145</v>
      </c>
      <c r="K978" s="3">
        <v>22</v>
      </c>
      <c r="L978" s="3" t="s">
        <v>1112</v>
      </c>
      <c r="M978" s="3">
        <v>151103</v>
      </c>
      <c r="N978" s="3">
        <v>4167</v>
      </c>
      <c r="O978" s="3">
        <f t="shared" si="15"/>
        <v>36.261819054475644</v>
      </c>
    </row>
    <row r="979" spans="9:15">
      <c r="I979" s="55"/>
      <c r="J979" s="3" t="s">
        <v>1146</v>
      </c>
      <c r="K979" s="3">
        <v>21</v>
      </c>
      <c r="L979" s="3" t="s">
        <v>1112</v>
      </c>
      <c r="M979" s="3">
        <v>101073</v>
      </c>
      <c r="N979" s="3">
        <v>4066</v>
      </c>
      <c r="O979" s="3">
        <f t="shared" si="15"/>
        <v>24.858091490408263</v>
      </c>
    </row>
    <row r="980" spans="9:15">
      <c r="I980" s="55"/>
      <c r="J980" s="3" t="s">
        <v>1147</v>
      </c>
      <c r="K980" s="3">
        <v>7</v>
      </c>
      <c r="L980" s="3" t="s">
        <v>1112</v>
      </c>
      <c r="M980" s="3">
        <v>35316</v>
      </c>
      <c r="N980" s="3">
        <v>1540</v>
      </c>
      <c r="O980" s="3">
        <f t="shared" si="15"/>
        <v>22.932467532467534</v>
      </c>
    </row>
    <row r="981" spans="9:15">
      <c r="I981" s="55"/>
      <c r="J981" s="3" t="s">
        <v>1148</v>
      </c>
      <c r="K981" s="3">
        <v>8</v>
      </c>
      <c r="L981" s="3" t="s">
        <v>1112</v>
      </c>
      <c r="M981" s="3">
        <v>23676</v>
      </c>
      <c r="N981" s="3">
        <v>1227</v>
      </c>
      <c r="O981" s="3">
        <f t="shared" si="15"/>
        <v>19.295843520782395</v>
      </c>
    </row>
    <row r="982" spans="9:15">
      <c r="I982" s="55"/>
      <c r="J982" s="3" t="s">
        <v>1149</v>
      </c>
      <c r="K982" s="3">
        <v>29</v>
      </c>
      <c r="L982" s="3" t="s">
        <v>1112</v>
      </c>
      <c r="M982" s="3">
        <v>204027</v>
      </c>
      <c r="N982" s="3">
        <v>4019</v>
      </c>
      <c r="O982" s="3">
        <f t="shared" si="15"/>
        <v>50.765613336650908</v>
      </c>
    </row>
    <row r="983" spans="9:15">
      <c r="I983" s="55"/>
      <c r="J983" s="3" t="s">
        <v>1150</v>
      </c>
      <c r="K983" s="3">
        <v>1</v>
      </c>
      <c r="L983" s="3" t="s">
        <v>1112</v>
      </c>
      <c r="M983" s="3">
        <v>3938</v>
      </c>
      <c r="N983" s="3">
        <v>281</v>
      </c>
      <c r="O983" s="3">
        <f t="shared" si="15"/>
        <v>14.01423487544484</v>
      </c>
    </row>
    <row r="984" spans="9:15">
      <c r="I984" s="55"/>
      <c r="J984" s="3" t="s">
        <v>1151</v>
      </c>
      <c r="K984" s="3">
        <v>28</v>
      </c>
      <c r="L984" s="3" t="s">
        <v>1112</v>
      </c>
      <c r="M984" s="3">
        <v>125007</v>
      </c>
      <c r="N984" s="3">
        <v>4964</v>
      </c>
      <c r="O984" s="3">
        <f t="shared" si="15"/>
        <v>25.182715551974216</v>
      </c>
    </row>
    <row r="985" spans="9:15">
      <c r="I985" s="55"/>
      <c r="J985" s="3" t="s">
        <v>1152</v>
      </c>
      <c r="K985" s="3">
        <v>29</v>
      </c>
      <c r="L985" s="3" t="s">
        <v>1112</v>
      </c>
      <c r="M985" s="3">
        <v>64938</v>
      </c>
      <c r="N985" s="3">
        <v>6532</v>
      </c>
      <c r="O985" s="3">
        <f t="shared" si="15"/>
        <v>9.9415186772810777</v>
      </c>
    </row>
    <row r="986" spans="9:15">
      <c r="I986" s="55"/>
      <c r="J986" s="3" t="s">
        <v>1153</v>
      </c>
      <c r="K986" s="3">
        <v>21</v>
      </c>
      <c r="L986" s="3" t="s">
        <v>1112</v>
      </c>
      <c r="M986" s="3">
        <v>143319</v>
      </c>
      <c r="N986" s="3">
        <v>4970</v>
      </c>
      <c r="O986" s="3">
        <f t="shared" si="15"/>
        <v>28.836820925553319</v>
      </c>
    </row>
    <row r="987" spans="9:15">
      <c r="I987" s="55"/>
      <c r="J987" s="3" t="s">
        <v>1154</v>
      </c>
      <c r="K987" s="3">
        <v>11</v>
      </c>
      <c r="L987" s="3" t="s">
        <v>1112</v>
      </c>
      <c r="M987" s="3">
        <v>38170</v>
      </c>
      <c r="N987" s="3">
        <v>2475</v>
      </c>
      <c r="O987" s="3">
        <f t="shared" si="15"/>
        <v>15.422222222222222</v>
      </c>
    </row>
    <row r="988" spans="9:15">
      <c r="I988" s="55"/>
      <c r="J988" s="3" t="s">
        <v>1155</v>
      </c>
      <c r="K988" s="3">
        <v>35</v>
      </c>
      <c r="L988" s="3" t="s">
        <v>1112</v>
      </c>
      <c r="M988" s="3">
        <v>237918</v>
      </c>
      <c r="N988" s="3">
        <v>8377</v>
      </c>
      <c r="O988" s="3">
        <f t="shared" si="15"/>
        <v>28.40133699415065</v>
      </c>
    </row>
    <row r="989" spans="9:15">
      <c r="I989" s="55"/>
      <c r="J989" s="3" t="s">
        <v>1156</v>
      </c>
      <c r="K989" s="3">
        <v>12</v>
      </c>
      <c r="L989" s="3" t="s">
        <v>1112</v>
      </c>
      <c r="M989" s="3">
        <v>38115</v>
      </c>
      <c r="N989" s="3">
        <v>1069</v>
      </c>
      <c r="O989" s="3">
        <f t="shared" si="15"/>
        <v>35.654817586529468</v>
      </c>
    </row>
    <row r="990" spans="9:15">
      <c r="I990" s="55"/>
      <c r="J990" s="3" t="s">
        <v>1157</v>
      </c>
      <c r="K990" s="3">
        <v>15</v>
      </c>
      <c r="L990" s="3" t="s">
        <v>1112</v>
      </c>
      <c r="M990" s="3">
        <v>56813</v>
      </c>
      <c r="N990" s="3">
        <v>1810</v>
      </c>
      <c r="O990" s="3">
        <f t="shared" si="15"/>
        <v>31.388397790055247</v>
      </c>
    </row>
    <row r="991" spans="9:15">
      <c r="I991" s="55"/>
      <c r="J991" s="3" t="s">
        <v>1158</v>
      </c>
      <c r="K991" s="3">
        <v>4</v>
      </c>
      <c r="L991" s="3" t="s">
        <v>1112</v>
      </c>
      <c r="M991" s="3">
        <v>26307</v>
      </c>
      <c r="N991" s="3">
        <v>1301</v>
      </c>
      <c r="O991" s="3">
        <f t="shared" si="15"/>
        <v>20.220599538816295</v>
      </c>
    </row>
    <row r="992" spans="9:15">
      <c r="I992" s="55"/>
      <c r="J992" s="3" t="s">
        <v>1159</v>
      </c>
      <c r="K992" s="3">
        <v>15</v>
      </c>
      <c r="L992" s="3" t="s">
        <v>1112</v>
      </c>
      <c r="M992" s="3">
        <v>114679</v>
      </c>
      <c r="N992" s="3">
        <v>1516</v>
      </c>
      <c r="O992" s="3">
        <f t="shared" si="15"/>
        <v>75.645778364116097</v>
      </c>
    </row>
    <row r="993" spans="9:15">
      <c r="I993" s="55"/>
      <c r="J993" s="3" t="s">
        <v>1160</v>
      </c>
      <c r="K993" s="3">
        <v>3</v>
      </c>
      <c r="L993" s="3" t="s">
        <v>1112</v>
      </c>
      <c r="M993" s="3">
        <v>28806</v>
      </c>
      <c r="N993" s="3">
        <v>1082</v>
      </c>
      <c r="O993" s="3">
        <f t="shared" si="15"/>
        <v>26.622920517560075</v>
      </c>
    </row>
    <row r="994" spans="9:15">
      <c r="I994" s="55"/>
      <c r="J994" s="3" t="s">
        <v>1161</v>
      </c>
      <c r="K994" s="3">
        <v>7</v>
      </c>
      <c r="L994" s="3" t="s">
        <v>1112</v>
      </c>
      <c r="M994" s="3">
        <v>25220</v>
      </c>
      <c r="N994" s="3">
        <v>797</v>
      </c>
      <c r="O994" s="3">
        <f t="shared" si="15"/>
        <v>31.643663739021331</v>
      </c>
    </row>
    <row r="995" spans="9:15">
      <c r="I995" s="55"/>
      <c r="J995" s="3" t="s">
        <v>1162</v>
      </c>
      <c r="K995" s="3">
        <v>18</v>
      </c>
      <c r="L995" s="3" t="s">
        <v>1112</v>
      </c>
      <c r="M995" s="3">
        <v>81070</v>
      </c>
      <c r="N995" s="3">
        <v>3519</v>
      </c>
      <c r="O995" s="3">
        <f t="shared" si="15"/>
        <v>23.037794828076159</v>
      </c>
    </row>
    <row r="996" spans="9:15">
      <c r="I996" s="55"/>
      <c r="J996" s="3" t="s">
        <v>1163</v>
      </c>
      <c r="K996" s="3">
        <v>8</v>
      </c>
      <c r="L996" s="3" t="s">
        <v>1112</v>
      </c>
      <c r="M996" s="3">
        <v>17366</v>
      </c>
      <c r="N996" s="3">
        <v>1607</v>
      </c>
      <c r="O996" s="3">
        <f t="shared" si="15"/>
        <v>10.806471686372122</v>
      </c>
    </row>
    <row r="997" spans="9:15">
      <c r="I997" s="55"/>
      <c r="J997" s="3" t="s">
        <v>1164</v>
      </c>
      <c r="K997" s="3">
        <v>34</v>
      </c>
      <c r="L997" s="3" t="s">
        <v>1112</v>
      </c>
      <c r="M997" s="3">
        <v>167353</v>
      </c>
      <c r="N997" s="3">
        <v>4187</v>
      </c>
      <c r="O997" s="3">
        <f t="shared" si="15"/>
        <v>39.969668020062095</v>
      </c>
    </row>
    <row r="998" spans="9:15">
      <c r="I998" s="55"/>
      <c r="J998" s="3" t="s">
        <v>1165</v>
      </c>
      <c r="K998" s="3">
        <v>26</v>
      </c>
      <c r="L998" s="3" t="s">
        <v>1112</v>
      </c>
      <c r="M998" s="3">
        <v>115879</v>
      </c>
      <c r="N998" s="3">
        <v>4033</v>
      </c>
      <c r="O998" s="3">
        <f t="shared" si="15"/>
        <v>28.732705182246466</v>
      </c>
    </row>
    <row r="999" spans="9:15">
      <c r="I999" s="55"/>
      <c r="J999" s="3" t="s">
        <v>1166</v>
      </c>
      <c r="K999" s="3">
        <v>11</v>
      </c>
      <c r="L999" s="3" t="s">
        <v>1112</v>
      </c>
      <c r="M999" s="3">
        <v>34279</v>
      </c>
      <c r="N999" s="3">
        <v>1358</v>
      </c>
      <c r="O999" s="3">
        <f t="shared" si="15"/>
        <v>25.242268041237114</v>
      </c>
    </row>
    <row r="1000" spans="9:15">
      <c r="I1000" s="55"/>
      <c r="J1000" s="3" t="s">
        <v>1167</v>
      </c>
      <c r="K1000" s="3">
        <v>17</v>
      </c>
      <c r="L1000" s="3" t="s">
        <v>1112</v>
      </c>
      <c r="M1000" s="3">
        <v>51685</v>
      </c>
      <c r="N1000" s="3">
        <v>1879</v>
      </c>
      <c r="O1000" s="3">
        <f t="shared" si="15"/>
        <v>27.506652474720596</v>
      </c>
    </row>
    <row r="1001" spans="9:15">
      <c r="I1001" s="55"/>
      <c r="J1001" s="3" t="s">
        <v>1168</v>
      </c>
      <c r="K1001" s="3">
        <v>18</v>
      </c>
      <c r="L1001" s="3" t="s">
        <v>1112</v>
      </c>
      <c r="M1001" s="3">
        <v>73678</v>
      </c>
      <c r="N1001" s="3">
        <v>3986</v>
      </c>
      <c r="O1001" s="3">
        <f t="shared" si="15"/>
        <v>18.484194681384846</v>
      </c>
    </row>
    <row r="1002" spans="9:15">
      <c r="I1002" s="55"/>
      <c r="J1002" s="3" t="s">
        <v>1169</v>
      </c>
      <c r="K1002" s="3">
        <v>16</v>
      </c>
      <c r="L1002" s="3" t="s">
        <v>1112</v>
      </c>
      <c r="M1002" s="3">
        <v>69122</v>
      </c>
      <c r="N1002" s="3">
        <v>4067</v>
      </c>
      <c r="O1002" s="3">
        <f t="shared" si="15"/>
        <v>16.995820014752891</v>
      </c>
    </row>
    <row r="1003" spans="9:15">
      <c r="I1003" s="55"/>
      <c r="J1003" s="3" t="s">
        <v>1170</v>
      </c>
      <c r="K1003" s="3">
        <v>5</v>
      </c>
      <c r="L1003" s="3" t="s">
        <v>1112</v>
      </c>
      <c r="M1003" s="3">
        <v>30720</v>
      </c>
      <c r="N1003" s="3">
        <v>986</v>
      </c>
      <c r="O1003" s="3">
        <f t="shared" si="15"/>
        <v>31.156186612576064</v>
      </c>
    </row>
    <row r="1004" spans="9:15">
      <c r="I1004" s="55"/>
      <c r="J1004" s="3" t="s">
        <v>1171</v>
      </c>
      <c r="K1004" s="3">
        <v>13</v>
      </c>
      <c r="L1004" s="3" t="s">
        <v>1112</v>
      </c>
      <c r="M1004" s="3">
        <v>66746</v>
      </c>
      <c r="N1004" s="3">
        <v>1709</v>
      </c>
      <c r="O1004" s="3">
        <f t="shared" si="15"/>
        <v>39.055588063194854</v>
      </c>
    </row>
    <row r="1005" spans="9:15">
      <c r="I1005" s="55"/>
      <c r="J1005" s="3" t="s">
        <v>1172</v>
      </c>
      <c r="K1005" s="3">
        <v>2</v>
      </c>
      <c r="L1005" s="3" t="s">
        <v>1112</v>
      </c>
      <c r="M1005" s="3">
        <v>6945</v>
      </c>
      <c r="N1005" s="3">
        <v>712</v>
      </c>
      <c r="O1005" s="3">
        <f t="shared" si="15"/>
        <v>9.7542134831460672</v>
      </c>
    </row>
    <row r="1006" spans="9:15">
      <c r="I1006" s="55"/>
      <c r="J1006" s="3" t="s">
        <v>1173</v>
      </c>
      <c r="K1006" s="3">
        <v>5</v>
      </c>
      <c r="L1006" s="3" t="s">
        <v>1112</v>
      </c>
      <c r="M1006" s="3">
        <v>12521</v>
      </c>
      <c r="N1006" s="3">
        <v>1374</v>
      </c>
      <c r="O1006" s="3">
        <f t="shared" si="15"/>
        <v>9.1128093158660839</v>
      </c>
    </row>
    <row r="1007" spans="9:15">
      <c r="I1007" s="55"/>
      <c r="J1007" s="3" t="s">
        <v>1174</v>
      </c>
      <c r="K1007" s="3">
        <v>5</v>
      </c>
      <c r="L1007" s="3" t="s">
        <v>1112</v>
      </c>
      <c r="M1007" s="3">
        <v>26418</v>
      </c>
      <c r="N1007" s="3">
        <v>593</v>
      </c>
      <c r="O1007" s="3">
        <f t="shared" si="15"/>
        <v>44.549747048903882</v>
      </c>
    </row>
    <row r="1008" spans="9:15">
      <c r="I1008" s="55"/>
      <c r="J1008" s="3" t="s">
        <v>1175</v>
      </c>
      <c r="K1008" s="3">
        <v>11</v>
      </c>
      <c r="L1008" s="3" t="s">
        <v>1112</v>
      </c>
      <c r="M1008" s="3">
        <v>38026</v>
      </c>
      <c r="N1008" s="3">
        <v>1158</v>
      </c>
      <c r="O1008" s="3">
        <f t="shared" si="15"/>
        <v>32.837651122625218</v>
      </c>
    </row>
    <row r="1009" spans="9:15">
      <c r="I1009" s="55"/>
      <c r="J1009" s="3" t="s">
        <v>1176</v>
      </c>
      <c r="K1009" s="3">
        <v>20</v>
      </c>
      <c r="L1009" s="3" t="s">
        <v>1112</v>
      </c>
      <c r="M1009" s="3">
        <v>151098</v>
      </c>
      <c r="N1009" s="3">
        <v>2396</v>
      </c>
      <c r="O1009" s="3">
        <f t="shared" si="15"/>
        <v>63.06260434056761</v>
      </c>
    </row>
    <row r="1010" spans="9:15">
      <c r="I1010" s="55"/>
      <c r="J1010" s="3" t="s">
        <v>1177</v>
      </c>
      <c r="K1010" s="3">
        <v>13</v>
      </c>
      <c r="L1010" s="3" t="s">
        <v>1112</v>
      </c>
      <c r="M1010" s="3">
        <v>67101</v>
      </c>
      <c r="N1010" s="3">
        <v>3382</v>
      </c>
      <c r="O1010" s="3">
        <f t="shared" si="15"/>
        <v>19.840626848018925</v>
      </c>
    </row>
    <row r="1011" spans="9:15">
      <c r="I1011" s="55"/>
      <c r="J1011" s="3" t="s">
        <v>1178</v>
      </c>
      <c r="K1011" s="3">
        <v>19</v>
      </c>
      <c r="L1011" s="3" t="s">
        <v>1112</v>
      </c>
      <c r="M1011" s="3">
        <v>40695</v>
      </c>
      <c r="N1011" s="3">
        <v>3161</v>
      </c>
      <c r="O1011" s="3">
        <f t="shared" si="15"/>
        <v>12.874090477696932</v>
      </c>
    </row>
    <row r="1012" spans="9:15">
      <c r="I1012" s="55"/>
      <c r="J1012" s="3" t="s">
        <v>1179</v>
      </c>
      <c r="K1012" s="3">
        <v>63</v>
      </c>
      <c r="L1012" s="3" t="s">
        <v>1112</v>
      </c>
      <c r="M1012" s="3">
        <v>307687</v>
      </c>
      <c r="N1012" s="3">
        <v>10058</v>
      </c>
      <c r="O1012" s="3">
        <f t="shared" si="15"/>
        <v>30.591270630344006</v>
      </c>
    </row>
    <row r="1013" spans="9:15">
      <c r="I1013" s="55"/>
      <c r="J1013" s="3" t="s">
        <v>1180</v>
      </c>
      <c r="K1013" s="3">
        <v>22</v>
      </c>
      <c r="L1013" s="3" t="s">
        <v>1112</v>
      </c>
      <c r="M1013" s="3">
        <v>51761</v>
      </c>
      <c r="N1013" s="3">
        <v>2902</v>
      </c>
      <c r="O1013" s="3">
        <f t="shared" si="15"/>
        <v>17.836319779462439</v>
      </c>
    </row>
    <row r="1014" spans="9:15">
      <c r="I1014" s="55"/>
      <c r="J1014" s="3" t="s">
        <v>1181</v>
      </c>
      <c r="K1014" s="3">
        <v>6</v>
      </c>
      <c r="L1014" s="3" t="s">
        <v>1112</v>
      </c>
      <c r="M1014" s="3">
        <v>16897</v>
      </c>
      <c r="N1014" s="3">
        <v>1100</v>
      </c>
      <c r="O1014" s="3">
        <f t="shared" si="15"/>
        <v>15.360909090909091</v>
      </c>
    </row>
    <row r="1015" spans="9:15">
      <c r="I1015" s="55"/>
      <c r="J1015" s="3" t="s">
        <v>1182</v>
      </c>
      <c r="K1015" s="3">
        <v>6</v>
      </c>
      <c r="L1015" s="3" t="s">
        <v>1112</v>
      </c>
      <c r="M1015" s="3">
        <v>29683</v>
      </c>
      <c r="N1015" s="3">
        <v>1790</v>
      </c>
      <c r="O1015" s="3">
        <f t="shared" si="15"/>
        <v>16.58268156424581</v>
      </c>
    </row>
    <row r="1016" spans="9:15">
      <c r="I1016" s="55"/>
      <c r="J1016" s="3" t="s">
        <v>1183</v>
      </c>
      <c r="K1016" s="3">
        <v>24</v>
      </c>
      <c r="L1016" s="3" t="s">
        <v>1112</v>
      </c>
      <c r="M1016" s="3">
        <v>130048</v>
      </c>
      <c r="N1016" s="3">
        <v>4706</v>
      </c>
      <c r="O1016" s="3">
        <f t="shared" si="15"/>
        <v>27.634509137271568</v>
      </c>
    </row>
    <row r="1017" spans="9:15">
      <c r="I1017" s="55"/>
      <c r="J1017" s="3" t="s">
        <v>1184</v>
      </c>
      <c r="K1017" s="3">
        <v>83</v>
      </c>
      <c r="L1017" s="3" t="s">
        <v>1112</v>
      </c>
      <c r="M1017" s="3">
        <v>185948</v>
      </c>
      <c r="N1017" s="3">
        <v>8912</v>
      </c>
      <c r="O1017" s="3">
        <f t="shared" si="15"/>
        <v>20.864901256732495</v>
      </c>
    </row>
    <row r="1018" spans="9:15">
      <c r="I1018" s="55"/>
      <c r="J1018" s="3" t="s">
        <v>1185</v>
      </c>
      <c r="K1018" s="3">
        <v>20</v>
      </c>
      <c r="L1018" s="3" t="s">
        <v>1112</v>
      </c>
      <c r="M1018" s="3">
        <v>137693</v>
      </c>
      <c r="N1018" s="3">
        <v>3415</v>
      </c>
      <c r="O1018" s="3">
        <f t="shared" si="15"/>
        <v>40.320058565153737</v>
      </c>
    </row>
    <row r="1019" spans="9:15">
      <c r="I1019" s="55"/>
      <c r="J1019" s="3" t="s">
        <v>1186</v>
      </c>
      <c r="K1019" s="3">
        <v>13</v>
      </c>
      <c r="L1019" s="3" t="s">
        <v>1112</v>
      </c>
      <c r="M1019" s="3">
        <v>38326</v>
      </c>
      <c r="N1019" s="3">
        <v>2717</v>
      </c>
      <c r="O1019" s="3">
        <f t="shared" si="15"/>
        <v>14.105999263894001</v>
      </c>
    </row>
    <row r="1020" spans="9:15">
      <c r="I1020" s="55"/>
      <c r="J1020" s="3" t="s">
        <v>1187</v>
      </c>
      <c r="K1020" s="3">
        <v>24</v>
      </c>
      <c r="L1020" s="3" t="s">
        <v>1112</v>
      </c>
      <c r="M1020" s="3">
        <v>116098</v>
      </c>
      <c r="N1020" s="3">
        <v>3456</v>
      </c>
      <c r="O1020" s="3">
        <f t="shared" si="15"/>
        <v>33.593171296296298</v>
      </c>
    </row>
    <row r="1021" spans="9:15">
      <c r="I1021" s="55"/>
      <c r="J1021" s="3" t="s">
        <v>1188</v>
      </c>
      <c r="K1021" s="3">
        <v>5</v>
      </c>
      <c r="L1021" s="3" t="s">
        <v>1112</v>
      </c>
      <c r="M1021" s="3">
        <v>35124</v>
      </c>
      <c r="N1021" s="3">
        <v>2178</v>
      </c>
      <c r="O1021" s="3">
        <f t="shared" si="15"/>
        <v>16.126721763085399</v>
      </c>
    </row>
    <row r="1022" spans="9:15">
      <c r="I1022" s="55"/>
      <c r="J1022" s="3" t="s">
        <v>1189</v>
      </c>
      <c r="K1022" s="3">
        <v>25</v>
      </c>
      <c r="L1022" s="3" t="s">
        <v>1112</v>
      </c>
      <c r="M1022" s="3">
        <v>71051</v>
      </c>
      <c r="N1022" s="3">
        <v>6043</v>
      </c>
      <c r="O1022" s="3">
        <f t="shared" si="15"/>
        <v>11.75757074300844</v>
      </c>
    </row>
    <row r="1023" spans="9:15">
      <c r="I1023" s="55"/>
      <c r="J1023" s="3" t="s">
        <v>1190</v>
      </c>
      <c r="K1023" s="3">
        <v>25</v>
      </c>
      <c r="L1023" s="3" t="s">
        <v>1112</v>
      </c>
      <c r="M1023" s="3">
        <v>81610</v>
      </c>
      <c r="N1023" s="3">
        <v>3022</v>
      </c>
      <c r="O1023" s="3">
        <f t="shared" si="15"/>
        <v>27.005294506949042</v>
      </c>
    </row>
    <row r="1024" spans="9:15">
      <c r="I1024" s="55"/>
      <c r="J1024" s="3" t="s">
        <v>1191</v>
      </c>
      <c r="K1024" s="3">
        <v>7</v>
      </c>
      <c r="L1024" s="3" t="s">
        <v>1112</v>
      </c>
      <c r="M1024" s="3">
        <v>43551</v>
      </c>
      <c r="N1024" s="3">
        <v>1326</v>
      </c>
      <c r="O1024" s="3">
        <f t="shared" si="15"/>
        <v>32.843891402714931</v>
      </c>
    </row>
    <row r="1025" spans="9:15">
      <c r="I1025" s="55"/>
      <c r="J1025" s="3" t="s">
        <v>1192</v>
      </c>
      <c r="K1025" s="3">
        <v>18</v>
      </c>
      <c r="L1025" s="3" t="s">
        <v>1112</v>
      </c>
      <c r="M1025" s="3">
        <v>84914</v>
      </c>
      <c r="N1025" s="3">
        <v>2547</v>
      </c>
      <c r="O1025" s="3">
        <f t="shared" si="15"/>
        <v>33.338829996073812</v>
      </c>
    </row>
    <row r="1026" spans="9:15">
      <c r="I1026" s="55"/>
      <c r="J1026" s="3" t="s">
        <v>1193</v>
      </c>
      <c r="K1026" s="3">
        <v>3</v>
      </c>
      <c r="L1026" s="3" t="s">
        <v>1112</v>
      </c>
      <c r="M1026" s="3">
        <v>9373</v>
      </c>
      <c r="N1026" s="3">
        <v>1177</v>
      </c>
      <c r="O1026" s="3">
        <f t="shared" si="15"/>
        <v>7.9634664401019544</v>
      </c>
    </row>
    <row r="1027" spans="9:15">
      <c r="I1027" s="55"/>
      <c r="J1027" s="3" t="s">
        <v>1194</v>
      </c>
      <c r="K1027" s="3">
        <v>3</v>
      </c>
      <c r="L1027" s="3" t="s">
        <v>1112</v>
      </c>
      <c r="M1027" s="3">
        <v>9417</v>
      </c>
      <c r="N1027" s="3">
        <v>1251</v>
      </c>
      <c r="O1027" s="3">
        <f t="shared" ref="O1027:O1090" si="16">M1027/N1027</f>
        <v>7.5275779376498804</v>
      </c>
    </row>
    <row r="1028" spans="9:15">
      <c r="I1028" s="55"/>
      <c r="J1028" s="3" t="s">
        <v>1195</v>
      </c>
      <c r="K1028" s="3">
        <v>9</v>
      </c>
      <c r="L1028" s="3" t="s">
        <v>1112</v>
      </c>
      <c r="M1028" s="3">
        <v>22820</v>
      </c>
      <c r="N1028" s="3">
        <v>2035</v>
      </c>
      <c r="O1028" s="3">
        <f t="shared" si="16"/>
        <v>11.213759213759214</v>
      </c>
    </row>
    <row r="1029" spans="9:15">
      <c r="I1029" s="55"/>
      <c r="J1029" s="3" t="s">
        <v>1196</v>
      </c>
      <c r="K1029" s="3">
        <v>22</v>
      </c>
      <c r="L1029" s="3" t="s">
        <v>1112</v>
      </c>
      <c r="M1029" s="3">
        <v>121002</v>
      </c>
      <c r="N1029" s="3">
        <v>3671</v>
      </c>
      <c r="O1029" s="3">
        <f t="shared" si="16"/>
        <v>32.961590847180602</v>
      </c>
    </row>
    <row r="1030" spans="9:15">
      <c r="I1030" s="55"/>
      <c r="J1030" s="3" t="s">
        <v>1197</v>
      </c>
      <c r="K1030" s="3">
        <v>25</v>
      </c>
      <c r="L1030" s="3" t="s">
        <v>1112</v>
      </c>
      <c r="M1030" s="3">
        <v>260055</v>
      </c>
      <c r="N1030" s="3">
        <v>4745</v>
      </c>
      <c r="O1030" s="3">
        <f t="shared" si="16"/>
        <v>54.806111696522656</v>
      </c>
    </row>
    <row r="1031" spans="9:15">
      <c r="I1031" s="55"/>
      <c r="J1031" s="3" t="s">
        <v>1198</v>
      </c>
      <c r="K1031" s="3">
        <v>6</v>
      </c>
      <c r="L1031" s="3" t="s">
        <v>1112</v>
      </c>
      <c r="M1031" s="3">
        <v>49103</v>
      </c>
      <c r="N1031" s="3">
        <v>1278</v>
      </c>
      <c r="O1031" s="3">
        <f t="shared" si="16"/>
        <v>38.421752738654149</v>
      </c>
    </row>
    <row r="1032" spans="9:15">
      <c r="I1032" s="55"/>
      <c r="J1032" s="3" t="s">
        <v>1199</v>
      </c>
      <c r="K1032" s="3">
        <v>9</v>
      </c>
      <c r="L1032" s="3" t="s">
        <v>1112</v>
      </c>
      <c r="M1032" s="3">
        <v>37152</v>
      </c>
      <c r="N1032" s="3">
        <v>1695</v>
      </c>
      <c r="O1032" s="3">
        <f t="shared" si="16"/>
        <v>21.918584070796459</v>
      </c>
    </row>
    <row r="1033" spans="9:15">
      <c r="I1033" s="55"/>
      <c r="J1033" s="3" t="s">
        <v>1200</v>
      </c>
      <c r="K1033" s="3">
        <v>56</v>
      </c>
      <c r="L1033" s="3" t="s">
        <v>1112</v>
      </c>
      <c r="M1033" s="3">
        <v>195179</v>
      </c>
      <c r="N1033" s="3">
        <v>8893</v>
      </c>
      <c r="O1033" s="3">
        <f t="shared" si="16"/>
        <v>21.947486787360845</v>
      </c>
    </row>
    <row r="1034" spans="9:15">
      <c r="I1034" s="55"/>
      <c r="J1034" s="3" t="s">
        <v>1201</v>
      </c>
      <c r="K1034" s="3">
        <v>9</v>
      </c>
      <c r="L1034" s="3" t="s">
        <v>1112</v>
      </c>
      <c r="M1034" s="3">
        <v>63562</v>
      </c>
      <c r="N1034" s="3">
        <v>1142</v>
      </c>
      <c r="O1034" s="3">
        <f t="shared" si="16"/>
        <v>55.6584938704028</v>
      </c>
    </row>
    <row r="1035" spans="9:15">
      <c r="I1035" s="55"/>
      <c r="J1035" s="3" t="s">
        <v>1202</v>
      </c>
      <c r="K1035" s="3">
        <v>15</v>
      </c>
      <c r="L1035" s="3" t="s">
        <v>1112</v>
      </c>
      <c r="M1035" s="3">
        <v>89266</v>
      </c>
      <c r="N1035" s="3">
        <v>1908</v>
      </c>
      <c r="O1035" s="3">
        <f t="shared" si="16"/>
        <v>46.785115303983225</v>
      </c>
    </row>
    <row r="1036" spans="9:15">
      <c r="I1036" s="55"/>
      <c r="J1036" s="3" t="s">
        <v>1203</v>
      </c>
      <c r="K1036" s="3">
        <v>6</v>
      </c>
      <c r="L1036" s="3" t="s">
        <v>1112</v>
      </c>
      <c r="M1036" s="3">
        <v>18757</v>
      </c>
      <c r="N1036" s="3">
        <v>1951</v>
      </c>
      <c r="O1036" s="3">
        <f t="shared" si="16"/>
        <v>9.6140440799589957</v>
      </c>
    </row>
    <row r="1037" spans="9:15">
      <c r="I1037" s="55"/>
      <c r="J1037" s="3" t="s">
        <v>1204</v>
      </c>
      <c r="K1037" s="3">
        <v>4</v>
      </c>
      <c r="L1037" s="3" t="s">
        <v>1112</v>
      </c>
      <c r="M1037" s="3">
        <v>43531</v>
      </c>
      <c r="N1037" s="3">
        <v>1672</v>
      </c>
      <c r="O1037" s="3">
        <f t="shared" si="16"/>
        <v>26.035287081339714</v>
      </c>
    </row>
    <row r="1038" spans="9:15">
      <c r="I1038" s="55"/>
      <c r="J1038" s="3" t="s">
        <v>1205</v>
      </c>
      <c r="K1038" s="3">
        <v>3</v>
      </c>
      <c r="L1038" s="3" t="s">
        <v>1112</v>
      </c>
      <c r="M1038" s="3">
        <v>18117</v>
      </c>
      <c r="N1038" s="3">
        <v>828</v>
      </c>
      <c r="O1038" s="3">
        <f t="shared" si="16"/>
        <v>21.880434782608695</v>
      </c>
    </row>
    <row r="1039" spans="9:15">
      <c r="I1039" s="55"/>
      <c r="J1039" s="3" t="s">
        <v>1206</v>
      </c>
      <c r="K1039" s="3">
        <v>10</v>
      </c>
      <c r="L1039" s="3" t="s">
        <v>1112</v>
      </c>
      <c r="M1039" s="3">
        <v>62267</v>
      </c>
      <c r="N1039" s="3">
        <v>1150</v>
      </c>
      <c r="O1039" s="3">
        <f t="shared" si="16"/>
        <v>54.14521739130435</v>
      </c>
    </row>
    <row r="1040" spans="9:15">
      <c r="I1040" s="55"/>
      <c r="J1040" s="3" t="s">
        <v>1207</v>
      </c>
      <c r="K1040" s="3">
        <v>5</v>
      </c>
      <c r="L1040" s="3" t="s">
        <v>1112</v>
      </c>
      <c r="M1040" s="3">
        <v>40265</v>
      </c>
      <c r="N1040" s="3">
        <v>1331</v>
      </c>
      <c r="O1040" s="3">
        <f t="shared" si="16"/>
        <v>30.251690458302029</v>
      </c>
    </row>
    <row r="1041" spans="9:15">
      <c r="I1041" s="55"/>
      <c r="J1041" s="3" t="s">
        <v>1208</v>
      </c>
      <c r="K1041" s="3">
        <v>8</v>
      </c>
      <c r="L1041" s="3" t="s">
        <v>1112</v>
      </c>
      <c r="M1041" s="3">
        <v>35039</v>
      </c>
      <c r="N1041" s="3">
        <v>1819</v>
      </c>
      <c r="O1041" s="3">
        <f t="shared" si="16"/>
        <v>19.262781748213303</v>
      </c>
    </row>
    <row r="1042" spans="9:15">
      <c r="I1042" s="55"/>
      <c r="J1042" s="3" t="s">
        <v>1209</v>
      </c>
      <c r="K1042" s="3">
        <v>22</v>
      </c>
      <c r="L1042" s="3" t="s">
        <v>1112</v>
      </c>
      <c r="M1042" s="3">
        <v>103611</v>
      </c>
      <c r="N1042" s="3">
        <v>3131</v>
      </c>
      <c r="O1042" s="3">
        <f t="shared" si="16"/>
        <v>33.091983391887574</v>
      </c>
    </row>
    <row r="1043" spans="9:15">
      <c r="I1043" s="55"/>
      <c r="J1043" s="3" t="s">
        <v>1210</v>
      </c>
      <c r="K1043" s="3">
        <v>8</v>
      </c>
      <c r="L1043" s="3" t="s">
        <v>1112</v>
      </c>
      <c r="M1043" s="3">
        <v>40462</v>
      </c>
      <c r="N1043" s="3">
        <v>1380</v>
      </c>
      <c r="O1043" s="3">
        <f t="shared" si="16"/>
        <v>29.320289855072463</v>
      </c>
    </row>
    <row r="1044" spans="9:15">
      <c r="I1044" s="55"/>
      <c r="J1044" s="3" t="s">
        <v>1211</v>
      </c>
      <c r="K1044" s="3">
        <v>11</v>
      </c>
      <c r="L1044" s="3" t="s">
        <v>1112</v>
      </c>
      <c r="M1044" s="3">
        <v>107008</v>
      </c>
      <c r="N1044" s="3">
        <v>2382</v>
      </c>
      <c r="O1044" s="3">
        <f t="shared" si="16"/>
        <v>44.923593618807722</v>
      </c>
    </row>
    <row r="1045" spans="9:15">
      <c r="I1045" s="55"/>
      <c r="J1045" s="3" t="s">
        <v>1212</v>
      </c>
      <c r="K1045" s="3">
        <v>2</v>
      </c>
      <c r="L1045" s="3" t="s">
        <v>1112</v>
      </c>
      <c r="M1045" s="3">
        <v>5241</v>
      </c>
      <c r="N1045" s="3">
        <v>850</v>
      </c>
      <c r="O1045" s="3">
        <f t="shared" si="16"/>
        <v>6.1658823529411766</v>
      </c>
    </row>
    <row r="1046" spans="9:15">
      <c r="I1046" s="55"/>
      <c r="J1046" s="3" t="s">
        <v>1213</v>
      </c>
      <c r="K1046" s="3">
        <v>9</v>
      </c>
      <c r="L1046" s="3" t="s">
        <v>1112</v>
      </c>
      <c r="M1046" s="3">
        <v>42058</v>
      </c>
      <c r="N1046" s="3">
        <v>1041</v>
      </c>
      <c r="O1046" s="3">
        <f t="shared" si="16"/>
        <v>40.401536983669551</v>
      </c>
    </row>
    <row r="1047" spans="9:15">
      <c r="I1047" s="55"/>
      <c r="J1047" s="3" t="s">
        <v>1214</v>
      </c>
      <c r="K1047" s="3">
        <v>5</v>
      </c>
      <c r="L1047" s="3" t="s">
        <v>1112</v>
      </c>
      <c r="M1047" s="3">
        <v>39479</v>
      </c>
      <c r="N1047" s="3">
        <v>1183</v>
      </c>
      <c r="O1047" s="3">
        <f t="shared" si="16"/>
        <v>33.371935756551139</v>
      </c>
    </row>
    <row r="1048" spans="9:15">
      <c r="I1048" s="55"/>
      <c r="J1048" s="3" t="s">
        <v>1215</v>
      </c>
      <c r="K1048" s="3">
        <v>10</v>
      </c>
      <c r="L1048" s="3" t="s">
        <v>1112</v>
      </c>
      <c r="M1048" s="3">
        <v>53673</v>
      </c>
      <c r="N1048" s="3">
        <v>3814</v>
      </c>
      <c r="O1048" s="3">
        <f t="shared" si="16"/>
        <v>14.072627163083377</v>
      </c>
    </row>
    <row r="1049" spans="9:15">
      <c r="I1049" s="55"/>
      <c r="J1049" s="3" t="s">
        <v>1216</v>
      </c>
      <c r="K1049" s="3">
        <v>15</v>
      </c>
      <c r="L1049" s="3" t="s">
        <v>1112</v>
      </c>
      <c r="M1049" s="3">
        <v>104176</v>
      </c>
      <c r="N1049" s="3">
        <v>3139</v>
      </c>
      <c r="O1049" s="3">
        <f t="shared" si="16"/>
        <v>33.187639375597321</v>
      </c>
    </row>
    <row r="1050" spans="9:15">
      <c r="I1050" s="55"/>
      <c r="J1050" s="3" t="s">
        <v>1217</v>
      </c>
      <c r="K1050" s="3">
        <v>27</v>
      </c>
      <c r="L1050" s="3" t="s">
        <v>1112</v>
      </c>
      <c r="M1050" s="3">
        <v>121072</v>
      </c>
      <c r="N1050" s="3">
        <v>5326</v>
      </c>
      <c r="O1050" s="3">
        <f t="shared" si="16"/>
        <v>22.732256853173112</v>
      </c>
    </row>
    <row r="1051" spans="9:15">
      <c r="I1051" s="55"/>
      <c r="J1051" s="3" t="s">
        <v>1218</v>
      </c>
      <c r="K1051" s="3">
        <v>9</v>
      </c>
      <c r="L1051" s="3" t="s">
        <v>1112</v>
      </c>
      <c r="M1051" s="3">
        <v>59540</v>
      </c>
      <c r="N1051" s="3">
        <v>1819</v>
      </c>
      <c r="O1051" s="3">
        <f t="shared" si="16"/>
        <v>32.732270478284775</v>
      </c>
    </row>
    <row r="1052" spans="9:15">
      <c r="I1052" s="55"/>
      <c r="J1052" s="3" t="s">
        <v>1219</v>
      </c>
      <c r="K1052" s="3">
        <v>8</v>
      </c>
      <c r="L1052" s="3" t="s">
        <v>1112</v>
      </c>
      <c r="M1052" s="3">
        <v>29393</v>
      </c>
      <c r="N1052" s="3">
        <v>1805</v>
      </c>
      <c r="O1052" s="3">
        <f t="shared" si="16"/>
        <v>16.284210526315789</v>
      </c>
    </row>
    <row r="1053" spans="9:15">
      <c r="I1053" s="55"/>
      <c r="J1053" s="3" t="s">
        <v>1220</v>
      </c>
      <c r="K1053" s="3">
        <v>9</v>
      </c>
      <c r="L1053" s="3" t="s">
        <v>1112</v>
      </c>
      <c r="M1053" s="3">
        <v>66000</v>
      </c>
      <c r="N1053" s="3">
        <v>1761</v>
      </c>
      <c r="O1053" s="3">
        <f t="shared" si="16"/>
        <v>37.478705281090292</v>
      </c>
    </row>
    <row r="1054" spans="9:15">
      <c r="I1054" s="55"/>
      <c r="J1054" s="3" t="s">
        <v>1221</v>
      </c>
      <c r="K1054" s="3">
        <v>15</v>
      </c>
      <c r="L1054" s="3" t="s">
        <v>1112</v>
      </c>
      <c r="M1054" s="3">
        <v>103226</v>
      </c>
      <c r="N1054" s="3">
        <v>2042</v>
      </c>
      <c r="O1054" s="3">
        <f t="shared" si="16"/>
        <v>50.551420176297746</v>
      </c>
    </row>
    <row r="1055" spans="9:15">
      <c r="I1055" s="55"/>
      <c r="J1055" s="3" t="s">
        <v>1222</v>
      </c>
      <c r="K1055" s="3">
        <v>9</v>
      </c>
      <c r="L1055" s="3" t="s">
        <v>1112</v>
      </c>
      <c r="M1055" s="3">
        <v>87864</v>
      </c>
      <c r="N1055" s="3">
        <v>2586</v>
      </c>
      <c r="O1055" s="3">
        <f t="shared" si="16"/>
        <v>33.976798143851511</v>
      </c>
    </row>
    <row r="1056" spans="9:15">
      <c r="I1056" s="55"/>
      <c r="J1056" s="3" t="s">
        <v>1223</v>
      </c>
      <c r="K1056" s="3">
        <v>3</v>
      </c>
      <c r="L1056" s="3" t="s">
        <v>1112</v>
      </c>
      <c r="M1056" s="3">
        <v>6327</v>
      </c>
      <c r="N1056" s="3">
        <v>425</v>
      </c>
      <c r="O1056" s="3">
        <f t="shared" si="16"/>
        <v>14.887058823529411</v>
      </c>
    </row>
    <row r="1057" spans="9:15">
      <c r="I1057" s="55"/>
      <c r="J1057" s="3" t="s">
        <v>1224</v>
      </c>
      <c r="K1057" s="3">
        <v>11</v>
      </c>
      <c r="L1057" s="3" t="s">
        <v>1112</v>
      </c>
      <c r="M1057" s="3">
        <v>63446</v>
      </c>
      <c r="N1057" s="3">
        <v>1475</v>
      </c>
      <c r="O1057" s="3">
        <f t="shared" si="16"/>
        <v>43.014237288135597</v>
      </c>
    </row>
    <row r="1058" spans="9:15">
      <c r="I1058" s="55"/>
      <c r="J1058" s="3" t="s">
        <v>1225</v>
      </c>
      <c r="K1058" s="3">
        <v>10</v>
      </c>
      <c r="L1058" s="3" t="s">
        <v>1112</v>
      </c>
      <c r="M1058" s="3">
        <v>45823</v>
      </c>
      <c r="N1058" s="3">
        <v>1836</v>
      </c>
      <c r="O1058" s="3">
        <f t="shared" si="16"/>
        <v>24.958061002178649</v>
      </c>
    </row>
    <row r="1059" spans="9:15">
      <c r="I1059" s="55"/>
      <c r="J1059" s="3" t="s">
        <v>1226</v>
      </c>
      <c r="K1059" s="3">
        <v>1</v>
      </c>
      <c r="L1059" s="3" t="s">
        <v>1112</v>
      </c>
      <c r="M1059" s="3">
        <v>20424</v>
      </c>
      <c r="N1059" s="3">
        <v>839</v>
      </c>
      <c r="O1059" s="3">
        <f t="shared" si="16"/>
        <v>24.34326579261025</v>
      </c>
    </row>
    <row r="1060" spans="9:15">
      <c r="I1060" s="55"/>
      <c r="J1060" s="3" t="s">
        <v>1227</v>
      </c>
      <c r="K1060" s="3">
        <v>15</v>
      </c>
      <c r="L1060" s="3" t="s">
        <v>1112</v>
      </c>
      <c r="M1060" s="3">
        <v>39662</v>
      </c>
      <c r="N1060" s="3">
        <v>2017</v>
      </c>
      <c r="O1060" s="3">
        <f t="shared" si="16"/>
        <v>19.663857213683688</v>
      </c>
    </row>
    <row r="1061" spans="9:15">
      <c r="I1061" s="55"/>
      <c r="J1061" s="3" t="s">
        <v>1228</v>
      </c>
      <c r="K1061" s="3">
        <v>29</v>
      </c>
      <c r="L1061" s="3" t="s">
        <v>1112</v>
      </c>
      <c r="M1061" s="3">
        <v>80969</v>
      </c>
      <c r="N1061" s="3">
        <v>2125</v>
      </c>
      <c r="O1061" s="3">
        <f t="shared" si="16"/>
        <v>38.103058823529409</v>
      </c>
    </row>
    <row r="1062" spans="9:15">
      <c r="I1062" s="55"/>
      <c r="J1062" s="3" t="s">
        <v>1229</v>
      </c>
      <c r="K1062" s="3">
        <v>6</v>
      </c>
      <c r="L1062" s="3" t="s">
        <v>1112</v>
      </c>
      <c r="M1062" s="3">
        <v>30538</v>
      </c>
      <c r="N1062" s="3">
        <v>1506</v>
      </c>
      <c r="O1062" s="3">
        <f t="shared" si="16"/>
        <v>20.277556440903055</v>
      </c>
    </row>
    <row r="1063" spans="9:15">
      <c r="I1063" s="55"/>
      <c r="J1063" s="3" t="s">
        <v>1230</v>
      </c>
      <c r="K1063" s="3">
        <v>6</v>
      </c>
      <c r="L1063" s="3" t="s">
        <v>1112</v>
      </c>
      <c r="M1063" s="3">
        <v>14934</v>
      </c>
      <c r="N1063" s="3">
        <v>2246</v>
      </c>
      <c r="O1063" s="3">
        <f t="shared" si="16"/>
        <v>6.6491540516473728</v>
      </c>
    </row>
    <row r="1064" spans="9:15">
      <c r="I1064" s="55"/>
      <c r="J1064" s="3" t="s">
        <v>1231</v>
      </c>
      <c r="K1064" s="3">
        <v>7</v>
      </c>
      <c r="L1064" s="3" t="s">
        <v>1112</v>
      </c>
      <c r="M1064" s="3">
        <v>34076</v>
      </c>
      <c r="N1064" s="3">
        <v>1189</v>
      </c>
      <c r="O1064" s="3">
        <f t="shared" si="16"/>
        <v>28.65937762825904</v>
      </c>
    </row>
    <row r="1065" spans="9:15">
      <c r="I1065" s="55"/>
      <c r="J1065" s="3" t="s">
        <v>1232</v>
      </c>
      <c r="K1065" s="3">
        <v>16</v>
      </c>
      <c r="L1065" s="3" t="s">
        <v>1112</v>
      </c>
      <c r="M1065" s="3">
        <v>55114</v>
      </c>
      <c r="N1065" s="3">
        <v>2087</v>
      </c>
      <c r="O1065" s="3">
        <f t="shared" si="16"/>
        <v>26.408241494968856</v>
      </c>
    </row>
    <row r="1066" spans="9:15">
      <c r="I1066" s="55"/>
      <c r="J1066" s="3" t="s">
        <v>1233</v>
      </c>
      <c r="K1066" s="3">
        <v>56</v>
      </c>
      <c r="L1066" s="3" t="s">
        <v>1112</v>
      </c>
      <c r="M1066" s="3">
        <v>229900</v>
      </c>
      <c r="N1066" s="3">
        <v>11806</v>
      </c>
      <c r="O1066" s="3">
        <f t="shared" si="16"/>
        <v>19.473149246146029</v>
      </c>
    </row>
    <row r="1067" spans="9:15">
      <c r="I1067" s="55"/>
      <c r="J1067" s="3" t="s">
        <v>1234</v>
      </c>
      <c r="K1067" s="3">
        <v>23</v>
      </c>
      <c r="L1067" s="3" t="s">
        <v>1112</v>
      </c>
      <c r="M1067" s="3">
        <v>45694</v>
      </c>
      <c r="N1067" s="3">
        <v>2944</v>
      </c>
      <c r="O1067" s="3">
        <f t="shared" si="16"/>
        <v>15.521059782608695</v>
      </c>
    </row>
    <row r="1068" spans="9:15">
      <c r="I1068" s="55"/>
      <c r="J1068" s="3" t="s">
        <v>1235</v>
      </c>
      <c r="K1068" s="3">
        <v>8</v>
      </c>
      <c r="L1068" s="3" t="s">
        <v>1112</v>
      </c>
      <c r="M1068" s="3">
        <v>58111</v>
      </c>
      <c r="N1068" s="3">
        <v>1201</v>
      </c>
      <c r="O1068" s="3">
        <f t="shared" si="16"/>
        <v>48.385512073272274</v>
      </c>
    </row>
    <row r="1069" spans="9:15">
      <c r="I1069" s="55"/>
      <c r="J1069" s="3" t="s">
        <v>1236</v>
      </c>
      <c r="K1069" s="3">
        <v>5</v>
      </c>
      <c r="L1069" s="3" t="s">
        <v>1112</v>
      </c>
      <c r="M1069" s="3">
        <v>41499</v>
      </c>
      <c r="N1069" s="3">
        <v>1978</v>
      </c>
      <c r="O1069" s="3">
        <f t="shared" si="16"/>
        <v>20.980283114256824</v>
      </c>
    </row>
    <row r="1070" spans="9:15">
      <c r="I1070" s="55"/>
      <c r="J1070" s="3" t="s">
        <v>1237</v>
      </c>
      <c r="K1070" s="3">
        <v>9</v>
      </c>
      <c r="L1070" s="3" t="s">
        <v>1112</v>
      </c>
      <c r="M1070" s="3">
        <v>20051</v>
      </c>
      <c r="N1070" s="3">
        <v>2202</v>
      </c>
      <c r="O1070" s="3">
        <f t="shared" si="16"/>
        <v>9.1058128973660306</v>
      </c>
    </row>
    <row r="1071" spans="9:15">
      <c r="I1071" s="55"/>
      <c r="J1071" s="3" t="s">
        <v>1238</v>
      </c>
      <c r="K1071" s="3">
        <v>22</v>
      </c>
      <c r="L1071" s="3" t="s">
        <v>1112</v>
      </c>
      <c r="M1071" s="3">
        <v>106518</v>
      </c>
      <c r="N1071" s="3">
        <v>3054</v>
      </c>
      <c r="O1071" s="3">
        <f t="shared" si="16"/>
        <v>34.878192534381142</v>
      </c>
    </row>
    <row r="1072" spans="9:15">
      <c r="I1072" s="55"/>
      <c r="J1072" s="3" t="s">
        <v>1239</v>
      </c>
      <c r="K1072" s="3">
        <v>35</v>
      </c>
      <c r="L1072" s="3" t="s">
        <v>1112</v>
      </c>
      <c r="M1072" s="3">
        <v>164392</v>
      </c>
      <c r="N1072" s="3">
        <v>5488</v>
      </c>
      <c r="O1072" s="3">
        <f t="shared" si="16"/>
        <v>29.954810495626823</v>
      </c>
    </row>
    <row r="1073" spans="9:15">
      <c r="I1073" s="55"/>
      <c r="J1073" s="3" t="s">
        <v>1240</v>
      </c>
      <c r="K1073" s="3">
        <v>18</v>
      </c>
      <c r="L1073" s="3" t="s">
        <v>1112</v>
      </c>
      <c r="M1073" s="3">
        <v>76179</v>
      </c>
      <c r="N1073" s="3">
        <v>2865</v>
      </c>
      <c r="O1073" s="3">
        <f t="shared" si="16"/>
        <v>26.589528795811518</v>
      </c>
    </row>
    <row r="1074" spans="9:15">
      <c r="I1074" s="55"/>
      <c r="J1074" s="3" t="s">
        <v>1241</v>
      </c>
      <c r="K1074" s="3">
        <v>8</v>
      </c>
      <c r="L1074" s="3" t="s">
        <v>1112</v>
      </c>
      <c r="M1074" s="3">
        <v>42884</v>
      </c>
      <c r="N1074" s="3">
        <v>1999</v>
      </c>
      <c r="O1074" s="3">
        <f t="shared" si="16"/>
        <v>21.45272636318159</v>
      </c>
    </row>
    <row r="1075" spans="9:15">
      <c r="I1075" s="55"/>
      <c r="J1075" s="3" t="s">
        <v>1242</v>
      </c>
      <c r="K1075" s="3">
        <v>5</v>
      </c>
      <c r="L1075" s="3" t="s">
        <v>1112</v>
      </c>
      <c r="M1075" s="3">
        <v>35833</v>
      </c>
      <c r="N1075" s="3">
        <v>933</v>
      </c>
      <c r="O1075" s="3">
        <f t="shared" si="16"/>
        <v>38.40621650589496</v>
      </c>
    </row>
    <row r="1076" spans="9:15">
      <c r="I1076" s="55"/>
      <c r="J1076" s="3" t="s">
        <v>1243</v>
      </c>
      <c r="K1076" s="3">
        <v>10</v>
      </c>
      <c r="L1076" s="3" t="s">
        <v>1112</v>
      </c>
      <c r="M1076" s="3">
        <v>109322</v>
      </c>
      <c r="N1076" s="3">
        <v>1841</v>
      </c>
      <c r="O1076" s="3">
        <f t="shared" si="16"/>
        <v>59.381857686040199</v>
      </c>
    </row>
    <row r="1077" spans="9:15">
      <c r="I1077" s="55"/>
      <c r="J1077" s="3" t="s">
        <v>1244</v>
      </c>
      <c r="K1077" s="3">
        <v>10</v>
      </c>
      <c r="L1077" s="3" t="s">
        <v>1112</v>
      </c>
      <c r="M1077" s="3">
        <v>94794</v>
      </c>
      <c r="N1077" s="3">
        <v>2607</v>
      </c>
      <c r="O1077" s="3">
        <f t="shared" si="16"/>
        <v>36.361334867663984</v>
      </c>
    </row>
    <row r="1078" spans="9:15">
      <c r="I1078" s="55"/>
      <c r="J1078" s="3" t="s">
        <v>1245</v>
      </c>
      <c r="K1078" s="3">
        <v>18</v>
      </c>
      <c r="L1078" s="3" t="s">
        <v>1112</v>
      </c>
      <c r="M1078" s="3">
        <v>97763</v>
      </c>
      <c r="N1078" s="3">
        <v>3277</v>
      </c>
      <c r="O1078" s="3">
        <f t="shared" si="16"/>
        <v>29.833079035703388</v>
      </c>
    </row>
    <row r="1079" spans="9:15">
      <c r="I1079" s="55"/>
      <c r="J1079" s="3" t="s">
        <v>1246</v>
      </c>
      <c r="K1079" s="3">
        <v>10</v>
      </c>
      <c r="L1079" s="3" t="s">
        <v>1112</v>
      </c>
      <c r="M1079" s="3">
        <v>42261</v>
      </c>
      <c r="N1079" s="3">
        <v>2465</v>
      </c>
      <c r="O1079" s="3">
        <f t="shared" si="16"/>
        <v>17.144421906693712</v>
      </c>
    </row>
    <row r="1080" spans="9:15">
      <c r="I1080" s="55"/>
      <c r="J1080" s="3" t="s">
        <v>1247</v>
      </c>
      <c r="K1080" s="3">
        <v>10</v>
      </c>
      <c r="L1080" s="3" t="s">
        <v>1112</v>
      </c>
      <c r="M1080" s="3">
        <v>87011</v>
      </c>
      <c r="N1080" s="3">
        <v>2801</v>
      </c>
      <c r="O1080" s="3">
        <f t="shared" si="16"/>
        <v>31.064262763298821</v>
      </c>
    </row>
    <row r="1081" spans="9:15">
      <c r="I1081" s="55"/>
      <c r="J1081" s="3" t="s">
        <v>1248</v>
      </c>
      <c r="K1081" s="3">
        <v>27</v>
      </c>
      <c r="L1081" s="3" t="s">
        <v>1112</v>
      </c>
      <c r="M1081" s="3">
        <v>203930</v>
      </c>
      <c r="N1081" s="3">
        <v>3208</v>
      </c>
      <c r="O1081" s="3">
        <f t="shared" si="16"/>
        <v>63.56920199501247</v>
      </c>
    </row>
    <row r="1082" spans="9:15">
      <c r="I1082" s="55"/>
      <c r="J1082" s="3" t="s">
        <v>1249</v>
      </c>
      <c r="K1082" s="3">
        <v>1</v>
      </c>
      <c r="L1082" s="3" t="s">
        <v>1112</v>
      </c>
      <c r="M1082" s="3">
        <v>194</v>
      </c>
      <c r="N1082" s="3">
        <v>1997</v>
      </c>
      <c r="O1082" s="3">
        <f t="shared" si="16"/>
        <v>9.7145718577866802E-2</v>
      </c>
    </row>
    <row r="1083" spans="9:15">
      <c r="I1083" s="55"/>
      <c r="J1083" s="3" t="s">
        <v>1250</v>
      </c>
      <c r="K1083" s="3">
        <v>7</v>
      </c>
      <c r="L1083" s="3" t="s">
        <v>1112</v>
      </c>
      <c r="M1083" s="3">
        <v>16983</v>
      </c>
      <c r="N1083" s="3">
        <v>2080</v>
      </c>
      <c r="O1083" s="3">
        <f t="shared" si="16"/>
        <v>8.1649038461538463</v>
      </c>
    </row>
    <row r="1084" spans="9:15">
      <c r="I1084" s="55"/>
      <c r="J1084" s="3" t="s">
        <v>1251</v>
      </c>
      <c r="K1084" s="3">
        <v>3</v>
      </c>
      <c r="L1084" s="3" t="s">
        <v>1112</v>
      </c>
      <c r="M1084" s="3">
        <v>6833</v>
      </c>
      <c r="N1084" s="3">
        <v>966</v>
      </c>
      <c r="O1084" s="3">
        <f t="shared" si="16"/>
        <v>7.0734989648033126</v>
      </c>
    </row>
    <row r="1085" spans="9:15">
      <c r="I1085" s="55"/>
      <c r="J1085" s="3" t="s">
        <v>1252</v>
      </c>
      <c r="K1085" s="3">
        <v>4</v>
      </c>
      <c r="L1085" s="3" t="s">
        <v>1112</v>
      </c>
      <c r="M1085" s="3">
        <v>9165</v>
      </c>
      <c r="N1085" s="3">
        <v>755</v>
      </c>
      <c r="O1085" s="3">
        <f t="shared" si="16"/>
        <v>12.139072847682119</v>
      </c>
    </row>
    <row r="1086" spans="9:15">
      <c r="I1086" s="55"/>
      <c r="J1086" s="3" t="s">
        <v>1253</v>
      </c>
      <c r="K1086" s="3">
        <v>6</v>
      </c>
      <c r="L1086" s="3" t="s">
        <v>1112</v>
      </c>
      <c r="M1086" s="3">
        <v>44337</v>
      </c>
      <c r="N1086" s="3">
        <v>910</v>
      </c>
      <c r="O1086" s="3">
        <f t="shared" si="16"/>
        <v>48.721978021978025</v>
      </c>
    </row>
    <row r="1087" spans="9:15">
      <c r="I1087" s="55"/>
      <c r="J1087" s="3" t="s">
        <v>1254</v>
      </c>
      <c r="K1087" s="3">
        <v>2</v>
      </c>
      <c r="L1087" s="3" t="s">
        <v>1112</v>
      </c>
      <c r="M1087" s="3">
        <v>4402</v>
      </c>
      <c r="N1087" s="3">
        <v>3297</v>
      </c>
      <c r="O1087" s="3">
        <f t="shared" si="16"/>
        <v>1.3351531695480741</v>
      </c>
    </row>
    <row r="1088" spans="9:15">
      <c r="I1088" s="55"/>
      <c r="J1088" s="3" t="s">
        <v>1255</v>
      </c>
      <c r="K1088" s="3">
        <v>11</v>
      </c>
      <c r="L1088" s="3" t="s">
        <v>1112</v>
      </c>
      <c r="M1088" s="3">
        <v>54486</v>
      </c>
      <c r="N1088" s="3">
        <v>1592</v>
      </c>
      <c r="O1088" s="3">
        <f t="shared" si="16"/>
        <v>34.224874371859293</v>
      </c>
    </row>
    <row r="1089" spans="9:15">
      <c r="I1089" s="55"/>
      <c r="J1089" s="3" t="s">
        <v>1256</v>
      </c>
      <c r="K1089" s="3">
        <v>8</v>
      </c>
      <c r="L1089" s="3" t="s">
        <v>1112</v>
      </c>
      <c r="M1089" s="3">
        <v>75531</v>
      </c>
      <c r="N1089" s="3">
        <v>1729</v>
      </c>
      <c r="O1089" s="3">
        <f t="shared" si="16"/>
        <v>43.684788895315208</v>
      </c>
    </row>
    <row r="1090" spans="9:15">
      <c r="I1090" s="55"/>
      <c r="J1090" s="3" t="s">
        <v>1257</v>
      </c>
      <c r="K1090" s="3">
        <v>2</v>
      </c>
      <c r="L1090" s="3" t="s">
        <v>1112</v>
      </c>
      <c r="M1090" s="3">
        <v>28669</v>
      </c>
      <c r="N1090" s="3">
        <v>1199</v>
      </c>
      <c r="O1090" s="3">
        <f t="shared" si="16"/>
        <v>23.910758965804838</v>
      </c>
    </row>
    <row r="1091" spans="9:15">
      <c r="I1091" s="55"/>
      <c r="J1091" s="3" t="s">
        <v>1258</v>
      </c>
      <c r="K1091" s="3">
        <v>17</v>
      </c>
      <c r="L1091" s="3" t="s">
        <v>1112</v>
      </c>
      <c r="M1091" s="3">
        <v>127000</v>
      </c>
      <c r="N1091" s="3">
        <v>2652</v>
      </c>
      <c r="O1091" s="3">
        <f t="shared" ref="O1091:O1154" si="17">M1091/N1091</f>
        <v>47.888386123680242</v>
      </c>
    </row>
    <row r="1092" spans="9:15">
      <c r="I1092" s="55"/>
      <c r="J1092" s="3" t="s">
        <v>1259</v>
      </c>
      <c r="K1092" s="3">
        <v>35</v>
      </c>
      <c r="L1092" s="3" t="s">
        <v>1112</v>
      </c>
      <c r="M1092" s="3">
        <v>114233</v>
      </c>
      <c r="N1092" s="3">
        <v>7203</v>
      </c>
      <c r="O1092" s="3">
        <f t="shared" si="17"/>
        <v>15.859086491739554</v>
      </c>
    </row>
    <row r="1093" spans="9:15">
      <c r="I1093" s="55"/>
      <c r="J1093" s="3" t="s">
        <v>1260</v>
      </c>
      <c r="K1093" s="3">
        <v>8</v>
      </c>
      <c r="L1093" s="3" t="s">
        <v>1112</v>
      </c>
      <c r="M1093" s="3">
        <v>27993</v>
      </c>
      <c r="N1093" s="3">
        <v>2576</v>
      </c>
      <c r="O1093" s="3">
        <f t="shared" si="17"/>
        <v>10.866847826086957</v>
      </c>
    </row>
    <row r="1094" spans="9:15">
      <c r="I1094" s="55"/>
      <c r="J1094" s="3" t="s">
        <v>1261</v>
      </c>
      <c r="K1094" s="3">
        <v>13</v>
      </c>
      <c r="L1094" s="3" t="s">
        <v>1112</v>
      </c>
      <c r="M1094" s="3">
        <v>89392</v>
      </c>
      <c r="N1094" s="3">
        <v>1722</v>
      </c>
      <c r="O1094" s="3">
        <f t="shared" si="17"/>
        <v>51.911730545876885</v>
      </c>
    </row>
    <row r="1095" spans="9:15">
      <c r="I1095" s="55"/>
      <c r="J1095" s="3" t="s">
        <v>1262</v>
      </c>
      <c r="K1095" s="3">
        <v>22</v>
      </c>
      <c r="L1095" s="3" t="s">
        <v>1112</v>
      </c>
      <c r="M1095" s="3">
        <v>80107</v>
      </c>
      <c r="N1095" s="3">
        <v>3657</v>
      </c>
      <c r="O1095" s="3">
        <f t="shared" si="17"/>
        <v>21.90511348099535</v>
      </c>
    </row>
    <row r="1096" spans="9:15">
      <c r="I1096" s="55"/>
      <c r="J1096" s="3" t="s">
        <v>1263</v>
      </c>
      <c r="K1096" s="3">
        <v>4</v>
      </c>
      <c r="L1096" s="3" t="s">
        <v>1112</v>
      </c>
      <c r="M1096" s="3">
        <v>6838</v>
      </c>
      <c r="N1096" s="3">
        <v>1385</v>
      </c>
      <c r="O1096" s="3">
        <f t="shared" si="17"/>
        <v>4.9371841155234657</v>
      </c>
    </row>
    <row r="1097" spans="9:15">
      <c r="I1097" s="55"/>
      <c r="J1097" s="3" t="s">
        <v>1264</v>
      </c>
      <c r="K1097" s="3">
        <v>7</v>
      </c>
      <c r="L1097" s="3" t="s">
        <v>1112</v>
      </c>
      <c r="M1097" s="3">
        <v>66596</v>
      </c>
      <c r="N1097" s="3">
        <v>1687</v>
      </c>
      <c r="O1097" s="3">
        <f t="shared" si="17"/>
        <v>39.47599288678127</v>
      </c>
    </row>
    <row r="1098" spans="9:15">
      <c r="I1098" s="55"/>
      <c r="J1098" s="3" t="s">
        <v>1265</v>
      </c>
      <c r="K1098" s="3">
        <v>6</v>
      </c>
      <c r="L1098" s="3" t="s">
        <v>1112</v>
      </c>
      <c r="M1098" s="3">
        <v>16269</v>
      </c>
      <c r="N1098" s="3">
        <v>825</v>
      </c>
      <c r="O1098" s="3">
        <f t="shared" si="17"/>
        <v>19.72</v>
      </c>
    </row>
    <row r="1099" spans="9:15">
      <c r="I1099" s="55"/>
      <c r="J1099" s="3" t="s">
        <v>1266</v>
      </c>
      <c r="K1099" s="3">
        <v>13</v>
      </c>
      <c r="L1099" s="3" t="s">
        <v>1112</v>
      </c>
      <c r="M1099" s="3">
        <v>39867</v>
      </c>
      <c r="N1099" s="3">
        <v>2224</v>
      </c>
      <c r="O1099" s="3">
        <f t="shared" si="17"/>
        <v>17.925809352517987</v>
      </c>
    </row>
    <row r="1100" spans="9:15">
      <c r="I1100" s="55"/>
      <c r="J1100" s="3" t="s">
        <v>1267</v>
      </c>
      <c r="K1100" s="3">
        <v>13</v>
      </c>
      <c r="L1100" s="3" t="s">
        <v>1112</v>
      </c>
      <c r="M1100" s="3">
        <v>66168</v>
      </c>
      <c r="N1100" s="3">
        <v>2415</v>
      </c>
      <c r="O1100" s="3">
        <f t="shared" si="17"/>
        <v>27.398757763975155</v>
      </c>
    </row>
    <row r="1101" spans="9:15">
      <c r="I1101" s="55"/>
      <c r="J1101" s="3" t="s">
        <v>1268</v>
      </c>
      <c r="K1101" s="3">
        <v>5</v>
      </c>
      <c r="L1101" s="3" t="s">
        <v>1112</v>
      </c>
      <c r="M1101" s="3">
        <v>4436</v>
      </c>
      <c r="N1101" s="3">
        <v>1474</v>
      </c>
      <c r="O1101" s="3">
        <f t="shared" si="17"/>
        <v>3.0094979647218452</v>
      </c>
    </row>
    <row r="1102" spans="9:15">
      <c r="I1102" s="55"/>
      <c r="J1102" s="3" t="s">
        <v>1269</v>
      </c>
      <c r="K1102" s="3">
        <v>16</v>
      </c>
      <c r="L1102" s="3" t="s">
        <v>1112</v>
      </c>
      <c r="M1102" s="3">
        <v>81782</v>
      </c>
      <c r="N1102" s="3">
        <v>2825</v>
      </c>
      <c r="O1102" s="3">
        <f t="shared" si="17"/>
        <v>28.94938053097345</v>
      </c>
    </row>
    <row r="1103" spans="9:15">
      <c r="I1103" s="55"/>
      <c r="J1103" s="3" t="s">
        <v>1270</v>
      </c>
      <c r="K1103" s="3">
        <v>34</v>
      </c>
      <c r="L1103" s="3" t="s">
        <v>1112</v>
      </c>
      <c r="M1103" s="3">
        <v>125696</v>
      </c>
      <c r="N1103" s="3">
        <v>8786</v>
      </c>
      <c r="O1103" s="3">
        <f t="shared" si="17"/>
        <v>14.306396539949921</v>
      </c>
    </row>
    <row r="1104" spans="9:15">
      <c r="I1104" s="55"/>
      <c r="J1104" s="3" t="s">
        <v>1271</v>
      </c>
      <c r="K1104" s="3">
        <v>6</v>
      </c>
      <c r="L1104" s="3" t="s">
        <v>1112</v>
      </c>
      <c r="M1104" s="3">
        <v>24298</v>
      </c>
      <c r="N1104" s="3">
        <v>1110</v>
      </c>
      <c r="O1104" s="3">
        <f t="shared" si="17"/>
        <v>21.890090090090091</v>
      </c>
    </row>
    <row r="1105" spans="9:15">
      <c r="I1105" s="55"/>
      <c r="J1105" s="3" t="s">
        <v>1272</v>
      </c>
      <c r="K1105" s="3">
        <v>2</v>
      </c>
      <c r="L1105" s="3" t="s">
        <v>1112</v>
      </c>
      <c r="M1105" s="3">
        <v>3835</v>
      </c>
      <c r="N1105" s="3">
        <v>1419</v>
      </c>
      <c r="O1105" s="3">
        <f t="shared" si="17"/>
        <v>2.7026074700493306</v>
      </c>
    </row>
    <row r="1106" spans="9:15">
      <c r="I1106" s="55"/>
      <c r="J1106" s="3" t="s">
        <v>1273</v>
      </c>
      <c r="K1106" s="3">
        <v>11</v>
      </c>
      <c r="L1106" s="3" t="s">
        <v>1112</v>
      </c>
      <c r="M1106" s="3">
        <v>49687</v>
      </c>
      <c r="N1106" s="3">
        <v>8578</v>
      </c>
      <c r="O1106" s="3">
        <f t="shared" si="17"/>
        <v>5.792375845185358</v>
      </c>
    </row>
    <row r="1107" spans="9:15">
      <c r="I1107" s="55"/>
      <c r="J1107" s="3" t="s">
        <v>1274</v>
      </c>
      <c r="K1107" s="3">
        <v>15</v>
      </c>
      <c r="L1107" s="3" t="s">
        <v>1112</v>
      </c>
      <c r="M1107" s="3">
        <v>38651</v>
      </c>
      <c r="N1107" s="3">
        <v>2043</v>
      </c>
      <c r="O1107" s="3">
        <f t="shared" si="17"/>
        <v>18.918746940773371</v>
      </c>
    </row>
    <row r="1108" spans="9:15">
      <c r="I1108" s="55"/>
      <c r="J1108" s="3" t="s">
        <v>1275</v>
      </c>
      <c r="K1108" s="3">
        <v>24</v>
      </c>
      <c r="L1108" s="3" t="s">
        <v>1112</v>
      </c>
      <c r="M1108" s="3">
        <v>117268</v>
      </c>
      <c r="N1108" s="3">
        <v>4874</v>
      </c>
      <c r="O1108" s="3">
        <f t="shared" si="17"/>
        <v>24.059909725071808</v>
      </c>
    </row>
    <row r="1109" spans="9:15">
      <c r="I1109" s="55"/>
      <c r="J1109" s="3" t="s">
        <v>1276</v>
      </c>
      <c r="K1109" s="3">
        <v>12</v>
      </c>
      <c r="L1109" s="3" t="s">
        <v>1112</v>
      </c>
      <c r="M1109" s="3">
        <v>19249</v>
      </c>
      <c r="N1109" s="3">
        <v>1265</v>
      </c>
      <c r="O1109" s="3">
        <f t="shared" si="17"/>
        <v>15.216600790513834</v>
      </c>
    </row>
    <row r="1110" spans="9:15">
      <c r="I1110" s="55"/>
      <c r="J1110" s="3" t="s">
        <v>1277</v>
      </c>
      <c r="K1110" s="3">
        <v>8</v>
      </c>
      <c r="L1110" s="3" t="s">
        <v>1112</v>
      </c>
      <c r="M1110" s="3">
        <v>77475</v>
      </c>
      <c r="N1110" s="3">
        <v>1162</v>
      </c>
      <c r="O1110" s="3">
        <f t="shared" si="17"/>
        <v>66.67383820998279</v>
      </c>
    </row>
    <row r="1111" spans="9:15">
      <c r="I1111" s="55"/>
      <c r="J1111" s="3" t="s">
        <v>1278</v>
      </c>
      <c r="K1111" s="3">
        <v>5</v>
      </c>
      <c r="L1111" s="3" t="s">
        <v>1112</v>
      </c>
      <c r="M1111" s="3">
        <v>23989</v>
      </c>
      <c r="N1111" s="3">
        <v>2086</v>
      </c>
      <c r="O1111" s="3">
        <f t="shared" si="17"/>
        <v>11.5</v>
      </c>
    </row>
    <row r="1112" spans="9:15">
      <c r="I1112" s="55"/>
      <c r="J1112" s="3" t="s">
        <v>1279</v>
      </c>
      <c r="K1112" s="3">
        <v>5</v>
      </c>
      <c r="L1112" s="3" t="s">
        <v>1112</v>
      </c>
      <c r="M1112" s="3">
        <v>23162</v>
      </c>
      <c r="N1112" s="3">
        <v>1561</v>
      </c>
      <c r="O1112" s="3">
        <f t="shared" si="17"/>
        <v>14.837924407431133</v>
      </c>
    </row>
    <row r="1113" spans="9:15">
      <c r="I1113" s="55"/>
      <c r="J1113" s="3" t="s">
        <v>1280</v>
      </c>
      <c r="K1113" s="3">
        <v>19</v>
      </c>
      <c r="L1113" s="3" t="s">
        <v>1112</v>
      </c>
      <c r="M1113" s="3">
        <v>107243</v>
      </c>
      <c r="N1113" s="3">
        <v>3208</v>
      </c>
      <c r="O1113" s="3">
        <f t="shared" si="17"/>
        <v>33.429862842892767</v>
      </c>
    </row>
    <row r="1114" spans="9:15">
      <c r="I1114" s="55"/>
      <c r="J1114" s="3" t="s">
        <v>1281</v>
      </c>
      <c r="K1114" s="3">
        <v>15</v>
      </c>
      <c r="L1114" s="3" t="s">
        <v>1112</v>
      </c>
      <c r="M1114" s="3">
        <v>59964</v>
      </c>
      <c r="N1114" s="3">
        <v>4228</v>
      </c>
      <c r="O1114" s="3">
        <f t="shared" si="17"/>
        <v>14.182592242194891</v>
      </c>
    </row>
    <row r="1115" spans="9:15">
      <c r="I1115" s="55"/>
      <c r="J1115" s="3" t="s">
        <v>1282</v>
      </c>
      <c r="K1115" s="3">
        <v>8</v>
      </c>
      <c r="L1115" s="3" t="s">
        <v>1112</v>
      </c>
      <c r="M1115" s="3">
        <v>34526</v>
      </c>
      <c r="N1115" s="3">
        <v>2099</v>
      </c>
      <c r="O1115" s="3">
        <f t="shared" si="17"/>
        <v>16.448785135778941</v>
      </c>
    </row>
    <row r="1116" spans="9:15">
      <c r="I1116" s="55"/>
      <c r="J1116" s="3" t="s">
        <v>1283</v>
      </c>
      <c r="K1116" s="3">
        <v>8</v>
      </c>
      <c r="L1116" s="3" t="s">
        <v>1112</v>
      </c>
      <c r="M1116" s="3">
        <v>42406</v>
      </c>
      <c r="N1116" s="3">
        <v>1395</v>
      </c>
      <c r="O1116" s="3">
        <f t="shared" si="17"/>
        <v>30.398566308243726</v>
      </c>
    </row>
    <row r="1117" spans="9:15">
      <c r="I1117" s="55"/>
      <c r="J1117" s="3" t="s">
        <v>1284</v>
      </c>
      <c r="K1117" s="3">
        <v>3</v>
      </c>
      <c r="L1117" s="3" t="s">
        <v>1112</v>
      </c>
      <c r="M1117" s="3">
        <v>5084</v>
      </c>
      <c r="N1117" s="3">
        <v>1626</v>
      </c>
      <c r="O1117" s="3">
        <f t="shared" si="17"/>
        <v>3.126691266912669</v>
      </c>
    </row>
    <row r="1118" spans="9:15">
      <c r="I1118" s="55"/>
      <c r="J1118" s="3" t="s">
        <v>1285</v>
      </c>
      <c r="K1118" s="3">
        <v>24</v>
      </c>
      <c r="L1118" s="3" t="s">
        <v>1112</v>
      </c>
      <c r="M1118" s="3">
        <v>173497</v>
      </c>
      <c r="N1118" s="3">
        <v>3996</v>
      </c>
      <c r="O1118" s="3">
        <f t="shared" si="17"/>
        <v>43.417667667667665</v>
      </c>
    </row>
    <row r="1119" spans="9:15">
      <c r="I1119" s="55"/>
      <c r="J1119" s="3" t="s">
        <v>1286</v>
      </c>
      <c r="K1119" s="3">
        <v>11</v>
      </c>
      <c r="L1119" s="3" t="s">
        <v>1112</v>
      </c>
      <c r="M1119" s="3">
        <v>78831</v>
      </c>
      <c r="N1119" s="3">
        <v>1895</v>
      </c>
      <c r="O1119" s="3">
        <f t="shared" si="17"/>
        <v>41.599472295514509</v>
      </c>
    </row>
    <row r="1120" spans="9:15">
      <c r="I1120" s="55"/>
      <c r="J1120" s="3" t="s">
        <v>1287</v>
      </c>
      <c r="K1120" s="3">
        <v>16</v>
      </c>
      <c r="L1120" s="3" t="s">
        <v>1112</v>
      </c>
      <c r="M1120" s="3">
        <v>49518</v>
      </c>
      <c r="N1120" s="3">
        <v>2958</v>
      </c>
      <c r="O1120" s="3">
        <f t="shared" si="17"/>
        <v>16.740365111561864</v>
      </c>
    </row>
    <row r="1121" spans="9:15">
      <c r="I1121" s="55"/>
      <c r="J1121" s="3" t="s">
        <v>1288</v>
      </c>
      <c r="K1121" s="3">
        <v>18</v>
      </c>
      <c r="L1121" s="3" t="s">
        <v>1112</v>
      </c>
      <c r="M1121" s="3">
        <v>107482</v>
      </c>
      <c r="N1121" s="3">
        <v>3627</v>
      </c>
      <c r="O1121" s="3">
        <f t="shared" si="17"/>
        <v>29.633857182244277</v>
      </c>
    </row>
    <row r="1122" spans="9:15">
      <c r="I1122" s="55"/>
      <c r="J1122" s="3" t="s">
        <v>1289</v>
      </c>
      <c r="K1122" s="3">
        <v>26</v>
      </c>
      <c r="L1122" s="3" t="s">
        <v>1112</v>
      </c>
      <c r="M1122" s="3">
        <v>84656</v>
      </c>
      <c r="N1122" s="3">
        <v>5448</v>
      </c>
      <c r="O1122" s="3">
        <f t="shared" si="17"/>
        <v>15.538913362701908</v>
      </c>
    </row>
    <row r="1123" spans="9:15">
      <c r="I1123" s="55"/>
      <c r="J1123" s="3" t="s">
        <v>1290</v>
      </c>
      <c r="K1123" s="3">
        <v>5</v>
      </c>
      <c r="L1123" s="3" t="s">
        <v>1112</v>
      </c>
      <c r="M1123" s="3">
        <v>37505</v>
      </c>
      <c r="N1123" s="3">
        <v>1574</v>
      </c>
      <c r="O1123" s="3">
        <f t="shared" si="17"/>
        <v>23.827827191867854</v>
      </c>
    </row>
    <row r="1124" spans="9:15">
      <c r="I1124" s="55"/>
      <c r="J1124" s="3" t="s">
        <v>1291</v>
      </c>
      <c r="K1124" s="3">
        <v>32</v>
      </c>
      <c r="L1124" s="3" t="s">
        <v>1112</v>
      </c>
      <c r="M1124" s="3">
        <v>108123</v>
      </c>
      <c r="N1124" s="3">
        <v>3679</v>
      </c>
      <c r="O1124" s="3">
        <f t="shared" si="17"/>
        <v>29.389236205490622</v>
      </c>
    </row>
    <row r="1125" spans="9:15">
      <c r="I1125" s="55"/>
      <c r="J1125" s="3" t="s">
        <v>1292</v>
      </c>
      <c r="K1125" s="3">
        <v>21</v>
      </c>
      <c r="L1125" s="3" t="s">
        <v>1112</v>
      </c>
      <c r="M1125" s="3">
        <v>170854</v>
      </c>
      <c r="N1125" s="3">
        <v>3554</v>
      </c>
      <c r="O1125" s="3">
        <f t="shared" si="17"/>
        <v>48.073719752391675</v>
      </c>
    </row>
    <row r="1126" spans="9:15">
      <c r="I1126" s="55"/>
      <c r="J1126" s="3" t="s">
        <v>1293</v>
      </c>
      <c r="K1126" s="3">
        <v>5</v>
      </c>
      <c r="L1126" s="3" t="s">
        <v>1112</v>
      </c>
      <c r="M1126" s="3">
        <v>19289</v>
      </c>
      <c r="N1126" s="3">
        <v>1558</v>
      </c>
      <c r="O1126" s="3">
        <f t="shared" si="17"/>
        <v>12.380616174582798</v>
      </c>
    </row>
    <row r="1127" spans="9:15">
      <c r="I1127" s="55"/>
      <c r="J1127" s="3" t="s">
        <v>1294</v>
      </c>
      <c r="K1127" s="3">
        <v>10</v>
      </c>
      <c r="L1127" s="3" t="s">
        <v>1112</v>
      </c>
      <c r="M1127" s="3">
        <v>108812</v>
      </c>
      <c r="N1127" s="3">
        <v>2479</v>
      </c>
      <c r="O1127" s="3">
        <f t="shared" si="17"/>
        <v>43.893505445744253</v>
      </c>
    </row>
    <row r="1128" spans="9:15">
      <c r="I1128" s="55"/>
      <c r="J1128" s="3" t="s">
        <v>1295</v>
      </c>
      <c r="K1128" s="3">
        <v>8</v>
      </c>
      <c r="L1128" s="3" t="s">
        <v>1112</v>
      </c>
      <c r="M1128" s="3">
        <v>30005</v>
      </c>
      <c r="N1128" s="3">
        <v>4234</v>
      </c>
      <c r="O1128" s="3">
        <f t="shared" si="17"/>
        <v>7.0866792631081719</v>
      </c>
    </row>
    <row r="1129" spans="9:15">
      <c r="I1129" s="55"/>
      <c r="J1129" s="3" t="s">
        <v>1296</v>
      </c>
      <c r="K1129" s="3">
        <v>20</v>
      </c>
      <c r="L1129" s="3" t="s">
        <v>1112</v>
      </c>
      <c r="M1129" s="3">
        <v>168623</v>
      </c>
      <c r="N1129" s="3">
        <v>3486</v>
      </c>
      <c r="O1129" s="3">
        <f t="shared" si="17"/>
        <v>48.371485943775099</v>
      </c>
    </row>
    <row r="1130" spans="9:15">
      <c r="I1130" s="55"/>
      <c r="J1130" s="3" t="s">
        <v>1297</v>
      </c>
      <c r="K1130" s="3">
        <v>6</v>
      </c>
      <c r="L1130" s="3" t="s">
        <v>1112</v>
      </c>
      <c r="M1130" s="3">
        <v>4699</v>
      </c>
      <c r="N1130" s="3">
        <v>4870</v>
      </c>
      <c r="O1130" s="3">
        <f t="shared" si="17"/>
        <v>0.96488706365503085</v>
      </c>
    </row>
    <row r="1131" spans="9:15">
      <c r="I1131" s="55"/>
      <c r="J1131" s="3" t="s">
        <v>1298</v>
      </c>
      <c r="K1131" s="3">
        <v>29</v>
      </c>
      <c r="L1131" s="3" t="s">
        <v>1112</v>
      </c>
      <c r="M1131" s="3">
        <v>96031</v>
      </c>
      <c r="N1131" s="3">
        <v>3532</v>
      </c>
      <c r="O1131" s="3">
        <f t="shared" si="17"/>
        <v>27.188844847112119</v>
      </c>
    </row>
    <row r="1132" spans="9:15">
      <c r="I1132" s="55"/>
      <c r="J1132" s="3" t="s">
        <v>1299</v>
      </c>
      <c r="K1132" s="3">
        <v>19</v>
      </c>
      <c r="L1132" s="3" t="s">
        <v>1112</v>
      </c>
      <c r="M1132" s="3">
        <v>57251</v>
      </c>
      <c r="N1132" s="3">
        <v>1880</v>
      </c>
      <c r="O1132" s="3">
        <f t="shared" si="17"/>
        <v>30.452659574468086</v>
      </c>
    </row>
    <row r="1133" spans="9:15">
      <c r="I1133" s="55"/>
      <c r="J1133" s="3" t="s">
        <v>1300</v>
      </c>
      <c r="K1133" s="3">
        <v>4</v>
      </c>
      <c r="L1133" s="3" t="s">
        <v>1112</v>
      </c>
      <c r="M1133" s="3">
        <v>43519</v>
      </c>
      <c r="N1133" s="3">
        <v>1096</v>
      </c>
      <c r="O1133" s="3">
        <f t="shared" si="17"/>
        <v>39.707116788321166</v>
      </c>
    </row>
    <row r="1134" spans="9:15">
      <c r="I1134" s="55"/>
      <c r="J1134" s="3" t="s">
        <v>1301</v>
      </c>
      <c r="K1134" s="3">
        <v>14</v>
      </c>
      <c r="L1134" s="3" t="s">
        <v>1112</v>
      </c>
      <c r="M1134" s="3">
        <v>70164</v>
      </c>
      <c r="N1134" s="3">
        <v>2914</v>
      </c>
      <c r="O1134" s="3">
        <f t="shared" si="17"/>
        <v>24.078242964996569</v>
      </c>
    </row>
    <row r="1135" spans="9:15">
      <c r="I1135" s="55"/>
      <c r="J1135" s="3" t="s">
        <v>1302</v>
      </c>
      <c r="K1135" s="3">
        <v>6</v>
      </c>
      <c r="L1135" s="3" t="s">
        <v>1112</v>
      </c>
      <c r="M1135" s="3">
        <v>88482</v>
      </c>
      <c r="N1135" s="3">
        <v>1331</v>
      </c>
      <c r="O1135" s="3">
        <f t="shared" si="17"/>
        <v>66.477836213373408</v>
      </c>
    </row>
    <row r="1136" spans="9:15">
      <c r="I1136" s="55"/>
      <c r="J1136" s="3" t="s">
        <v>1303</v>
      </c>
      <c r="K1136" s="3">
        <v>19</v>
      </c>
      <c r="L1136" s="3" t="s">
        <v>1112</v>
      </c>
      <c r="M1136" s="3">
        <v>57777</v>
      </c>
      <c r="N1136" s="3">
        <v>6235</v>
      </c>
      <c r="O1136" s="3">
        <f t="shared" si="17"/>
        <v>9.2665597433841214</v>
      </c>
    </row>
    <row r="1137" spans="9:15">
      <c r="I1137" s="55"/>
      <c r="J1137" s="3" t="s">
        <v>1304</v>
      </c>
      <c r="K1137" s="3">
        <v>12</v>
      </c>
      <c r="L1137" s="3" t="s">
        <v>1112</v>
      </c>
      <c r="M1137" s="3">
        <v>58834</v>
      </c>
      <c r="N1137" s="3">
        <v>2069</v>
      </c>
      <c r="O1137" s="3">
        <f t="shared" si="17"/>
        <v>28.435959400676655</v>
      </c>
    </row>
    <row r="1138" spans="9:15">
      <c r="I1138" s="55"/>
      <c r="J1138" s="3" t="s">
        <v>1305</v>
      </c>
      <c r="K1138" s="3">
        <v>11</v>
      </c>
      <c r="L1138" s="3" t="s">
        <v>1112</v>
      </c>
      <c r="M1138" s="3">
        <v>59475</v>
      </c>
      <c r="N1138" s="3">
        <v>2843</v>
      </c>
      <c r="O1138" s="3">
        <f t="shared" si="17"/>
        <v>20.919803024973618</v>
      </c>
    </row>
    <row r="1139" spans="9:15">
      <c r="I1139" s="55"/>
      <c r="J1139" s="3" t="s">
        <v>1306</v>
      </c>
      <c r="K1139" s="3">
        <v>9</v>
      </c>
      <c r="L1139" s="3" t="s">
        <v>1112</v>
      </c>
      <c r="M1139" s="3">
        <v>41491</v>
      </c>
      <c r="N1139" s="3">
        <v>1935</v>
      </c>
      <c r="O1139" s="3">
        <f t="shared" si="17"/>
        <v>21.442377260981914</v>
      </c>
    </row>
    <row r="1140" spans="9:15">
      <c r="I1140" s="55"/>
      <c r="J1140" s="3" t="s">
        <v>1307</v>
      </c>
      <c r="K1140" s="3">
        <v>9</v>
      </c>
      <c r="L1140" s="3" t="s">
        <v>1112</v>
      </c>
      <c r="M1140" s="3">
        <v>15763</v>
      </c>
      <c r="N1140" s="3">
        <v>1556</v>
      </c>
      <c r="O1140" s="3">
        <f t="shared" si="17"/>
        <v>10.130462724935732</v>
      </c>
    </row>
    <row r="1141" spans="9:15">
      <c r="I1141" s="55"/>
      <c r="J1141" s="3" t="s">
        <v>1308</v>
      </c>
      <c r="K1141" s="3">
        <v>7</v>
      </c>
      <c r="L1141" s="3" t="s">
        <v>1112</v>
      </c>
      <c r="M1141" s="3">
        <v>29704</v>
      </c>
      <c r="N1141" s="3">
        <v>1077</v>
      </c>
      <c r="O1141" s="3">
        <f t="shared" si="17"/>
        <v>27.580315691736306</v>
      </c>
    </row>
    <row r="1142" spans="9:15">
      <c r="I1142" s="55"/>
      <c r="J1142" s="3" t="s">
        <v>1309</v>
      </c>
      <c r="K1142" s="3">
        <v>10</v>
      </c>
      <c r="L1142" s="3" t="s">
        <v>1112</v>
      </c>
      <c r="M1142" s="3">
        <v>14132</v>
      </c>
      <c r="N1142" s="3">
        <v>1423</v>
      </c>
      <c r="O1142" s="3">
        <f t="shared" si="17"/>
        <v>9.9311314125087851</v>
      </c>
    </row>
    <row r="1143" spans="9:15">
      <c r="I1143" s="55"/>
      <c r="J1143" s="3" t="s">
        <v>1310</v>
      </c>
      <c r="K1143" s="3">
        <v>8</v>
      </c>
      <c r="L1143" s="3" t="s">
        <v>1112</v>
      </c>
      <c r="M1143" s="3">
        <v>11997</v>
      </c>
      <c r="N1143" s="3">
        <v>926</v>
      </c>
      <c r="O1143" s="3">
        <f t="shared" si="17"/>
        <v>12.955723542116631</v>
      </c>
    </row>
    <row r="1144" spans="9:15">
      <c r="I1144" s="55"/>
      <c r="J1144" s="3" t="s">
        <v>1311</v>
      </c>
      <c r="K1144" s="3">
        <v>5</v>
      </c>
      <c r="L1144" s="3" t="s">
        <v>1112</v>
      </c>
      <c r="M1144" s="3">
        <v>33582</v>
      </c>
      <c r="N1144" s="3">
        <v>1621</v>
      </c>
      <c r="O1144" s="3">
        <f t="shared" si="17"/>
        <v>20.716841455891426</v>
      </c>
    </row>
    <row r="1145" spans="9:15">
      <c r="I1145" s="55"/>
      <c r="J1145" s="3" t="s">
        <v>1312</v>
      </c>
      <c r="K1145" s="3">
        <v>10</v>
      </c>
      <c r="L1145" s="3" t="s">
        <v>1112</v>
      </c>
      <c r="M1145" s="3">
        <v>49919</v>
      </c>
      <c r="N1145" s="3">
        <v>1353</v>
      </c>
      <c r="O1145" s="3">
        <f t="shared" si="17"/>
        <v>36.895048041389508</v>
      </c>
    </row>
    <row r="1146" spans="9:15">
      <c r="I1146" s="55"/>
      <c r="J1146" s="3" t="s">
        <v>1313</v>
      </c>
      <c r="K1146" s="3">
        <v>4</v>
      </c>
      <c r="L1146" s="3" t="s">
        <v>1112</v>
      </c>
      <c r="M1146" s="3">
        <v>26041</v>
      </c>
      <c r="N1146" s="3">
        <v>561</v>
      </c>
      <c r="O1146" s="3">
        <f t="shared" si="17"/>
        <v>46.418894830659539</v>
      </c>
    </row>
    <row r="1147" spans="9:15">
      <c r="I1147" s="55"/>
      <c r="J1147" s="3" t="s">
        <v>1314</v>
      </c>
      <c r="K1147" s="3">
        <v>26</v>
      </c>
      <c r="L1147" s="3" t="s">
        <v>1112</v>
      </c>
      <c r="M1147" s="3">
        <v>103127</v>
      </c>
      <c r="N1147" s="3">
        <v>4146</v>
      </c>
      <c r="O1147" s="3">
        <f t="shared" si="17"/>
        <v>24.873854317414374</v>
      </c>
    </row>
    <row r="1148" spans="9:15">
      <c r="I1148" s="55"/>
      <c r="J1148" s="3" t="s">
        <v>1315</v>
      </c>
      <c r="K1148" s="3">
        <v>9</v>
      </c>
      <c r="L1148" s="3" t="s">
        <v>1112</v>
      </c>
      <c r="M1148" s="3">
        <v>33597</v>
      </c>
      <c r="N1148" s="3">
        <v>1404</v>
      </c>
      <c r="O1148" s="3">
        <f t="shared" si="17"/>
        <v>23.929487179487179</v>
      </c>
    </row>
    <row r="1149" spans="9:15">
      <c r="I1149" s="55"/>
      <c r="J1149" s="3" t="s">
        <v>1316</v>
      </c>
      <c r="K1149" s="3">
        <v>9</v>
      </c>
      <c r="L1149" s="3" t="s">
        <v>1112</v>
      </c>
      <c r="M1149" s="3">
        <v>44963</v>
      </c>
      <c r="N1149" s="3">
        <v>1885</v>
      </c>
      <c r="O1149" s="3">
        <f t="shared" si="17"/>
        <v>23.853050397877983</v>
      </c>
    </row>
    <row r="1150" spans="9:15">
      <c r="I1150" s="55"/>
      <c r="J1150" s="3" t="s">
        <v>1317</v>
      </c>
      <c r="K1150" s="3">
        <v>14</v>
      </c>
      <c r="L1150" s="3" t="s">
        <v>1112</v>
      </c>
      <c r="M1150" s="3">
        <v>89414</v>
      </c>
      <c r="N1150" s="3">
        <v>2391</v>
      </c>
      <c r="O1150" s="3">
        <f t="shared" si="17"/>
        <v>37.396068590547891</v>
      </c>
    </row>
    <row r="1151" spans="9:15">
      <c r="I1151" s="55"/>
      <c r="J1151" s="3" t="s">
        <v>1318</v>
      </c>
      <c r="K1151" s="3">
        <v>16</v>
      </c>
      <c r="L1151" s="3" t="s">
        <v>1112</v>
      </c>
      <c r="M1151" s="3">
        <v>102799</v>
      </c>
      <c r="N1151" s="3">
        <v>2155</v>
      </c>
      <c r="O1151" s="3">
        <f t="shared" si="17"/>
        <v>47.702552204176335</v>
      </c>
    </row>
    <row r="1152" spans="9:15">
      <c r="I1152" s="55"/>
      <c r="J1152" s="3" t="s">
        <v>1319</v>
      </c>
      <c r="K1152" s="3">
        <v>11</v>
      </c>
      <c r="L1152" s="3" t="s">
        <v>1112</v>
      </c>
      <c r="M1152" s="3">
        <v>37839</v>
      </c>
      <c r="N1152" s="3">
        <v>1149</v>
      </c>
      <c r="O1152" s="3">
        <f t="shared" si="17"/>
        <v>32.932114882506525</v>
      </c>
    </row>
    <row r="1153" spans="9:15">
      <c r="I1153" s="55"/>
      <c r="J1153" s="3" t="s">
        <v>1320</v>
      </c>
      <c r="K1153" s="3">
        <v>23</v>
      </c>
      <c r="L1153" s="3" t="s">
        <v>1112</v>
      </c>
      <c r="M1153" s="3">
        <v>48313</v>
      </c>
      <c r="N1153" s="3">
        <v>2649</v>
      </c>
      <c r="O1153" s="3">
        <f t="shared" si="17"/>
        <v>18.238203095507739</v>
      </c>
    </row>
    <row r="1154" spans="9:15">
      <c r="I1154" s="55"/>
      <c r="J1154" s="3" t="s">
        <v>1321</v>
      </c>
      <c r="K1154" s="3">
        <v>26</v>
      </c>
      <c r="L1154" s="3" t="s">
        <v>1112</v>
      </c>
      <c r="M1154" s="3">
        <v>272956</v>
      </c>
      <c r="N1154" s="3">
        <v>5747</v>
      </c>
      <c r="O1154" s="3">
        <f t="shared" si="17"/>
        <v>47.495388898555767</v>
      </c>
    </row>
    <row r="1155" spans="9:15">
      <c r="I1155" s="55"/>
      <c r="J1155" s="3" t="s">
        <v>1322</v>
      </c>
      <c r="K1155" s="3">
        <v>6</v>
      </c>
      <c r="L1155" s="3" t="s">
        <v>1112</v>
      </c>
      <c r="M1155" s="3">
        <v>15882</v>
      </c>
      <c r="N1155" s="3">
        <v>1767</v>
      </c>
      <c r="O1155" s="3">
        <f t="shared" ref="O1155:O1196" si="18">M1155/N1155</f>
        <v>8.9881154499151101</v>
      </c>
    </row>
    <row r="1156" spans="9:15">
      <c r="I1156" s="55"/>
      <c r="J1156" s="3" t="s">
        <v>1323</v>
      </c>
      <c r="K1156" s="3">
        <v>11</v>
      </c>
      <c r="L1156" s="3" t="s">
        <v>1112</v>
      </c>
      <c r="M1156" s="3">
        <v>22464</v>
      </c>
      <c r="N1156" s="3">
        <v>1229</v>
      </c>
      <c r="O1156" s="3">
        <f t="shared" si="18"/>
        <v>18.278275020341741</v>
      </c>
    </row>
    <row r="1157" spans="9:15">
      <c r="I1157" s="55"/>
      <c r="J1157" s="3" t="s">
        <v>1324</v>
      </c>
      <c r="K1157" s="3">
        <v>8</v>
      </c>
      <c r="L1157" s="3" t="s">
        <v>1112</v>
      </c>
      <c r="M1157" s="3">
        <v>46333</v>
      </c>
      <c r="N1157" s="3">
        <v>1685</v>
      </c>
      <c r="O1157" s="3">
        <f t="shared" si="18"/>
        <v>27.497329376854598</v>
      </c>
    </row>
    <row r="1158" spans="9:15">
      <c r="I1158" s="55"/>
      <c r="J1158" s="3" t="s">
        <v>1325</v>
      </c>
      <c r="K1158" s="3">
        <v>4</v>
      </c>
      <c r="L1158" s="3" t="s">
        <v>1112</v>
      </c>
      <c r="M1158" s="3">
        <v>40645</v>
      </c>
      <c r="N1158" s="3">
        <v>1599</v>
      </c>
      <c r="O1158" s="3">
        <f t="shared" si="18"/>
        <v>25.419011882426517</v>
      </c>
    </row>
    <row r="1159" spans="9:15">
      <c r="I1159" s="55"/>
      <c r="J1159" s="3" t="s">
        <v>1326</v>
      </c>
      <c r="K1159" s="3">
        <v>23</v>
      </c>
      <c r="L1159" s="3" t="s">
        <v>1112</v>
      </c>
      <c r="M1159" s="3">
        <v>79197</v>
      </c>
      <c r="N1159" s="3">
        <v>5040</v>
      </c>
      <c r="O1159" s="3">
        <f t="shared" si="18"/>
        <v>15.713690476190477</v>
      </c>
    </row>
    <row r="1160" spans="9:15">
      <c r="I1160" s="55"/>
      <c r="J1160" s="3" t="s">
        <v>1327</v>
      </c>
      <c r="K1160" s="3">
        <v>36</v>
      </c>
      <c r="L1160" s="3" t="s">
        <v>1112</v>
      </c>
      <c r="M1160" s="3">
        <v>89798</v>
      </c>
      <c r="N1160" s="3">
        <v>2977</v>
      </c>
      <c r="O1160" s="3">
        <f t="shared" si="18"/>
        <v>30.163923412831711</v>
      </c>
    </row>
    <row r="1161" spans="9:15">
      <c r="I1161" s="55"/>
      <c r="J1161" s="3" t="s">
        <v>1328</v>
      </c>
      <c r="K1161" s="3">
        <v>11</v>
      </c>
      <c r="L1161" s="3" t="s">
        <v>1112</v>
      </c>
      <c r="M1161" s="3">
        <v>59297</v>
      </c>
      <c r="N1161" s="3">
        <v>2338</v>
      </c>
      <c r="O1161" s="3">
        <f t="shared" si="18"/>
        <v>25.362275449101798</v>
      </c>
    </row>
    <row r="1162" spans="9:15">
      <c r="I1162" s="55"/>
      <c r="J1162" s="3" t="s">
        <v>1329</v>
      </c>
      <c r="K1162" s="3">
        <v>5</v>
      </c>
      <c r="L1162" s="3" t="s">
        <v>1112</v>
      </c>
      <c r="M1162" s="3">
        <v>18010</v>
      </c>
      <c r="N1162" s="3">
        <v>1293</v>
      </c>
      <c r="O1162" s="3">
        <f t="shared" si="18"/>
        <v>13.928847641144625</v>
      </c>
    </row>
    <row r="1163" spans="9:15">
      <c r="I1163" s="55"/>
      <c r="J1163" s="3" t="s">
        <v>1330</v>
      </c>
      <c r="K1163" s="3">
        <v>20</v>
      </c>
      <c r="L1163" s="3" t="s">
        <v>1112</v>
      </c>
      <c r="M1163" s="3">
        <v>148241</v>
      </c>
      <c r="N1163" s="3">
        <v>3130</v>
      </c>
      <c r="O1163" s="3">
        <f t="shared" si="18"/>
        <v>47.361341853035142</v>
      </c>
    </row>
    <row r="1164" spans="9:15">
      <c r="I1164" s="55"/>
      <c r="J1164" s="3" t="s">
        <v>1331</v>
      </c>
      <c r="K1164" s="3">
        <v>7</v>
      </c>
      <c r="L1164" s="3" t="s">
        <v>1112</v>
      </c>
      <c r="M1164" s="3">
        <v>18816</v>
      </c>
      <c r="N1164" s="3">
        <v>1578</v>
      </c>
      <c r="O1164" s="3">
        <f t="shared" si="18"/>
        <v>11.923954372623575</v>
      </c>
    </row>
    <row r="1165" spans="9:15">
      <c r="I1165" s="55"/>
      <c r="J1165" s="3" t="s">
        <v>1332</v>
      </c>
      <c r="K1165" s="3">
        <v>4</v>
      </c>
      <c r="L1165" s="3" t="s">
        <v>1112</v>
      </c>
      <c r="M1165" s="3">
        <v>11460</v>
      </c>
      <c r="N1165" s="3">
        <v>1031</v>
      </c>
      <c r="O1165" s="3">
        <f t="shared" si="18"/>
        <v>11.115421920465568</v>
      </c>
    </row>
    <row r="1166" spans="9:15">
      <c r="I1166" s="55"/>
      <c r="J1166" s="3" t="s">
        <v>1333</v>
      </c>
      <c r="K1166" s="3">
        <v>11</v>
      </c>
      <c r="L1166" s="3" t="s">
        <v>1112</v>
      </c>
      <c r="M1166" s="3">
        <v>60020</v>
      </c>
      <c r="N1166" s="3">
        <v>1336</v>
      </c>
      <c r="O1166" s="3">
        <f t="shared" si="18"/>
        <v>44.925149700598801</v>
      </c>
    </row>
    <row r="1167" spans="9:15">
      <c r="I1167" s="55"/>
      <c r="J1167" s="3" t="s">
        <v>1334</v>
      </c>
      <c r="K1167" s="3">
        <v>1</v>
      </c>
      <c r="L1167" s="3" t="s">
        <v>1112</v>
      </c>
      <c r="M1167" s="3">
        <v>748</v>
      </c>
      <c r="N1167" s="3">
        <v>1653</v>
      </c>
      <c r="O1167" s="3">
        <f t="shared" si="18"/>
        <v>0.45251058681185724</v>
      </c>
    </row>
    <row r="1168" spans="9:15">
      <c r="I1168" s="55"/>
      <c r="J1168" s="3" t="s">
        <v>1335</v>
      </c>
      <c r="K1168" s="3">
        <v>8</v>
      </c>
      <c r="L1168" s="3" t="s">
        <v>1112</v>
      </c>
      <c r="M1168" s="3">
        <v>59672</v>
      </c>
      <c r="N1168" s="3">
        <v>1458</v>
      </c>
      <c r="O1168" s="3">
        <f t="shared" si="18"/>
        <v>40.927297668038406</v>
      </c>
    </row>
    <row r="1169" spans="9:15">
      <c r="I1169" s="55"/>
      <c r="J1169" s="3" t="s">
        <v>1336</v>
      </c>
      <c r="K1169" s="3">
        <v>21</v>
      </c>
      <c r="L1169" s="3" t="s">
        <v>1112</v>
      </c>
      <c r="M1169" s="3">
        <v>98232</v>
      </c>
      <c r="N1169" s="3">
        <v>4893</v>
      </c>
      <c r="O1169" s="3">
        <f t="shared" si="18"/>
        <v>20.07602697731453</v>
      </c>
    </row>
    <row r="1170" spans="9:15">
      <c r="I1170" s="55"/>
      <c r="J1170" s="3" t="s">
        <v>1337</v>
      </c>
      <c r="K1170" s="3">
        <v>7</v>
      </c>
      <c r="L1170" s="3" t="s">
        <v>1112</v>
      </c>
      <c r="M1170" s="3">
        <v>54889</v>
      </c>
      <c r="N1170" s="3">
        <v>1463</v>
      </c>
      <c r="O1170" s="3">
        <f t="shared" si="18"/>
        <v>37.518113465481889</v>
      </c>
    </row>
    <row r="1171" spans="9:15">
      <c r="I1171" s="55"/>
      <c r="J1171" s="3" t="s">
        <v>1338</v>
      </c>
      <c r="K1171" s="3">
        <v>9</v>
      </c>
      <c r="L1171" s="3" t="s">
        <v>1112</v>
      </c>
      <c r="M1171" s="3">
        <v>10519</v>
      </c>
      <c r="N1171" s="3">
        <v>4976</v>
      </c>
      <c r="O1171" s="3">
        <f t="shared" si="18"/>
        <v>2.1139469453376205</v>
      </c>
    </row>
    <row r="1172" spans="9:15">
      <c r="I1172" s="55"/>
      <c r="J1172" s="3" t="s">
        <v>1339</v>
      </c>
      <c r="K1172" s="3">
        <v>10</v>
      </c>
      <c r="L1172" s="3" t="s">
        <v>1112</v>
      </c>
      <c r="M1172" s="3">
        <v>33857</v>
      </c>
      <c r="N1172" s="3">
        <v>1846</v>
      </c>
      <c r="O1172" s="3">
        <f t="shared" si="18"/>
        <v>18.340736728060673</v>
      </c>
    </row>
    <row r="1173" spans="9:15">
      <c r="I1173" s="55"/>
      <c r="J1173" s="3" t="s">
        <v>1340</v>
      </c>
      <c r="K1173" s="3">
        <v>8</v>
      </c>
      <c r="L1173" s="3" t="s">
        <v>1112</v>
      </c>
      <c r="M1173" s="3">
        <v>34125</v>
      </c>
      <c r="N1173" s="3">
        <v>1845</v>
      </c>
      <c r="O1173" s="3">
        <f t="shared" si="18"/>
        <v>18.495934959349594</v>
      </c>
    </row>
    <row r="1174" spans="9:15">
      <c r="I1174" s="55"/>
      <c r="J1174" s="3" t="s">
        <v>1341</v>
      </c>
      <c r="K1174" s="3">
        <v>7</v>
      </c>
      <c r="L1174" s="3" t="s">
        <v>1112</v>
      </c>
      <c r="M1174" s="3">
        <v>12599</v>
      </c>
      <c r="N1174" s="3">
        <v>4143</v>
      </c>
      <c r="O1174" s="3">
        <f t="shared" si="18"/>
        <v>3.0410330678252473</v>
      </c>
    </row>
    <row r="1175" spans="9:15">
      <c r="I1175" s="55"/>
      <c r="J1175" s="3" t="s">
        <v>1342</v>
      </c>
      <c r="K1175" s="3">
        <v>5</v>
      </c>
      <c r="L1175" s="3" t="s">
        <v>1112</v>
      </c>
      <c r="M1175" s="3">
        <v>24172</v>
      </c>
      <c r="N1175" s="3">
        <v>925</v>
      </c>
      <c r="O1175" s="3">
        <f t="shared" si="18"/>
        <v>26.131891891891893</v>
      </c>
    </row>
    <row r="1176" spans="9:15">
      <c r="I1176" s="55"/>
      <c r="J1176" s="3" t="s">
        <v>1343</v>
      </c>
      <c r="K1176" s="3">
        <v>8</v>
      </c>
      <c r="L1176" s="3" t="s">
        <v>1112</v>
      </c>
      <c r="M1176" s="3">
        <v>64135</v>
      </c>
      <c r="N1176" s="3">
        <v>1155</v>
      </c>
      <c r="O1176" s="3">
        <f t="shared" si="18"/>
        <v>55.528138528138527</v>
      </c>
    </row>
    <row r="1177" spans="9:15">
      <c r="I1177" s="55"/>
      <c r="J1177" s="3" t="s">
        <v>1344</v>
      </c>
      <c r="K1177" s="3">
        <v>8</v>
      </c>
      <c r="L1177" s="3" t="s">
        <v>1112</v>
      </c>
      <c r="M1177" s="3">
        <v>50259</v>
      </c>
      <c r="N1177" s="3">
        <v>1869</v>
      </c>
      <c r="O1177" s="3">
        <f t="shared" si="18"/>
        <v>26.890850722311395</v>
      </c>
    </row>
    <row r="1178" spans="9:15">
      <c r="I1178" s="55"/>
      <c r="J1178" s="3" t="s">
        <v>1345</v>
      </c>
      <c r="K1178" s="3">
        <v>33</v>
      </c>
      <c r="L1178" s="3" t="s">
        <v>1112</v>
      </c>
      <c r="M1178" s="3">
        <v>211895</v>
      </c>
      <c r="N1178" s="3">
        <v>9027</v>
      </c>
      <c r="O1178" s="3">
        <f t="shared" si="18"/>
        <v>23.473468483438573</v>
      </c>
    </row>
    <row r="1179" spans="9:15">
      <c r="I1179" s="55"/>
      <c r="J1179" s="3" t="s">
        <v>1346</v>
      </c>
      <c r="K1179" s="3">
        <v>12</v>
      </c>
      <c r="L1179" s="3" t="s">
        <v>1112</v>
      </c>
      <c r="M1179" s="3">
        <v>29194</v>
      </c>
      <c r="N1179" s="3">
        <v>2049</v>
      </c>
      <c r="O1179" s="3">
        <f t="shared" si="18"/>
        <v>14.247925817471938</v>
      </c>
    </row>
    <row r="1180" spans="9:15">
      <c r="I1180" s="55"/>
      <c r="J1180" s="3" t="s">
        <v>1347</v>
      </c>
      <c r="K1180" s="3">
        <v>6</v>
      </c>
      <c r="L1180" s="3" t="s">
        <v>1112</v>
      </c>
      <c r="M1180" s="3">
        <v>42830</v>
      </c>
      <c r="N1180" s="3">
        <v>1159</v>
      </c>
      <c r="O1180" s="3">
        <f t="shared" si="18"/>
        <v>36.954270923209663</v>
      </c>
    </row>
    <row r="1181" spans="9:15">
      <c r="I1181" s="55"/>
      <c r="J1181" s="3" t="s">
        <v>1348</v>
      </c>
      <c r="K1181" s="3">
        <v>14</v>
      </c>
      <c r="L1181" s="3" t="s">
        <v>1112</v>
      </c>
      <c r="M1181" s="3">
        <v>79379</v>
      </c>
      <c r="N1181" s="3">
        <v>3214</v>
      </c>
      <c r="O1181" s="3">
        <f t="shared" si="18"/>
        <v>24.697884256378345</v>
      </c>
    </row>
    <row r="1182" spans="9:15">
      <c r="I1182" s="55"/>
      <c r="J1182" s="3" t="s">
        <v>1349</v>
      </c>
      <c r="K1182" s="3">
        <v>11</v>
      </c>
      <c r="L1182" s="3" t="s">
        <v>1112</v>
      </c>
      <c r="M1182" s="3">
        <v>51833</v>
      </c>
      <c r="N1182" s="3">
        <v>1741</v>
      </c>
      <c r="O1182" s="3">
        <f t="shared" si="18"/>
        <v>29.771970132107985</v>
      </c>
    </row>
    <row r="1183" spans="9:15">
      <c r="I1183" s="55"/>
      <c r="J1183" s="3" t="s">
        <v>1350</v>
      </c>
      <c r="K1183" s="3">
        <v>5</v>
      </c>
      <c r="L1183" s="3" t="s">
        <v>1112</v>
      </c>
      <c r="M1183" s="3">
        <v>9934</v>
      </c>
      <c r="N1183" s="3">
        <v>986</v>
      </c>
      <c r="O1183" s="3">
        <f t="shared" si="18"/>
        <v>10.075050709939148</v>
      </c>
    </row>
    <row r="1184" spans="9:15">
      <c r="I1184" s="55"/>
      <c r="J1184" s="3" t="s">
        <v>1351</v>
      </c>
      <c r="K1184" s="3">
        <v>1</v>
      </c>
      <c r="L1184" s="3" t="s">
        <v>1112</v>
      </c>
      <c r="M1184" s="3">
        <v>12156</v>
      </c>
      <c r="N1184" s="3">
        <v>2106</v>
      </c>
      <c r="O1184" s="3">
        <f t="shared" si="18"/>
        <v>5.7720797720797723</v>
      </c>
    </row>
    <row r="1185" spans="9:15">
      <c r="I1185" s="55"/>
      <c r="J1185" s="3" t="s">
        <v>1352</v>
      </c>
      <c r="K1185" s="3">
        <v>8</v>
      </c>
      <c r="L1185" s="3" t="s">
        <v>1112</v>
      </c>
      <c r="M1185" s="3">
        <v>24096</v>
      </c>
      <c r="N1185" s="3">
        <v>2231</v>
      </c>
      <c r="O1185" s="3">
        <f t="shared" si="18"/>
        <v>10.800537875392202</v>
      </c>
    </row>
    <row r="1186" spans="9:15">
      <c r="I1186" s="55"/>
      <c r="J1186" s="3" t="s">
        <v>1353</v>
      </c>
      <c r="K1186" s="3">
        <v>10</v>
      </c>
      <c r="L1186" s="3" t="s">
        <v>1112</v>
      </c>
      <c r="M1186" s="3">
        <v>18321</v>
      </c>
      <c r="N1186" s="3">
        <v>1911</v>
      </c>
      <c r="O1186" s="3">
        <f t="shared" si="18"/>
        <v>9.5871271585557292</v>
      </c>
    </row>
    <row r="1187" spans="9:15">
      <c r="I1187" s="55"/>
      <c r="J1187" s="3" t="s">
        <v>1354</v>
      </c>
      <c r="K1187" s="3">
        <v>25</v>
      </c>
      <c r="L1187" s="3" t="s">
        <v>1112</v>
      </c>
      <c r="M1187" s="3">
        <v>162850</v>
      </c>
      <c r="N1187" s="3">
        <v>5678</v>
      </c>
      <c r="O1187" s="3">
        <f t="shared" si="18"/>
        <v>28.680873547023602</v>
      </c>
    </row>
    <row r="1188" spans="9:15">
      <c r="I1188" s="55"/>
      <c r="J1188" s="3" t="s">
        <v>1355</v>
      </c>
      <c r="K1188" s="3">
        <v>15</v>
      </c>
      <c r="L1188" s="3" t="s">
        <v>1112</v>
      </c>
      <c r="M1188" s="3">
        <v>64005</v>
      </c>
      <c r="N1188" s="3">
        <v>2823</v>
      </c>
      <c r="O1188" s="3">
        <f t="shared" si="18"/>
        <v>22.67268862911796</v>
      </c>
    </row>
    <row r="1189" spans="9:15">
      <c r="I1189" s="55"/>
      <c r="J1189" s="3" t="s">
        <v>1356</v>
      </c>
      <c r="K1189" s="3">
        <v>17</v>
      </c>
      <c r="L1189" s="3" t="s">
        <v>1112</v>
      </c>
      <c r="M1189" s="3">
        <v>87988</v>
      </c>
      <c r="N1189" s="3">
        <v>4467</v>
      </c>
      <c r="O1189" s="3">
        <f t="shared" si="18"/>
        <v>19.697336019700021</v>
      </c>
    </row>
    <row r="1190" spans="9:15">
      <c r="I1190" s="55"/>
      <c r="J1190" s="3" t="s">
        <v>1357</v>
      </c>
      <c r="K1190" s="3">
        <v>6</v>
      </c>
      <c r="L1190" s="3" t="s">
        <v>1112</v>
      </c>
      <c r="M1190" s="3">
        <v>26525</v>
      </c>
      <c r="N1190" s="3">
        <v>1709</v>
      </c>
      <c r="O1190" s="3">
        <f t="shared" si="18"/>
        <v>15.520772381509655</v>
      </c>
    </row>
    <row r="1191" spans="9:15">
      <c r="I1191" s="55"/>
      <c r="J1191" s="3" t="s">
        <v>1358</v>
      </c>
      <c r="K1191" s="3">
        <v>44</v>
      </c>
      <c r="L1191" s="3" t="s">
        <v>1112</v>
      </c>
      <c r="M1191" s="3">
        <v>61532</v>
      </c>
      <c r="N1191" s="3">
        <v>5926</v>
      </c>
      <c r="O1191" s="3">
        <f t="shared" si="18"/>
        <v>10.383395207559905</v>
      </c>
    </row>
    <row r="1192" spans="9:15">
      <c r="I1192" s="55"/>
      <c r="J1192" s="3" t="s">
        <v>1359</v>
      </c>
      <c r="K1192" s="3">
        <v>18</v>
      </c>
      <c r="L1192" s="3" t="s">
        <v>1112</v>
      </c>
      <c r="M1192" s="3">
        <v>146790</v>
      </c>
      <c r="N1192" s="3">
        <v>2882</v>
      </c>
      <c r="O1192" s="3">
        <f t="shared" si="18"/>
        <v>50.933379597501734</v>
      </c>
    </row>
    <row r="1193" spans="9:15">
      <c r="I1193" s="55"/>
      <c r="J1193" s="3" t="s">
        <v>1360</v>
      </c>
      <c r="K1193" s="3">
        <v>7</v>
      </c>
      <c r="L1193" s="3" t="s">
        <v>1112</v>
      </c>
      <c r="M1193" s="3">
        <v>54168</v>
      </c>
      <c r="N1193" s="3">
        <v>906</v>
      </c>
      <c r="O1193" s="3">
        <f t="shared" si="18"/>
        <v>59.788079470198674</v>
      </c>
    </row>
    <row r="1194" spans="9:15">
      <c r="I1194" s="55"/>
      <c r="J1194" s="3" t="s">
        <v>1361</v>
      </c>
      <c r="K1194" s="3">
        <v>8</v>
      </c>
      <c r="L1194" s="3" t="s">
        <v>1112</v>
      </c>
      <c r="M1194" s="3">
        <v>34269</v>
      </c>
      <c r="N1194" s="3">
        <v>2035</v>
      </c>
      <c r="O1194" s="3">
        <f t="shared" si="18"/>
        <v>16.83980343980344</v>
      </c>
    </row>
    <row r="1195" spans="9:15">
      <c r="I1195" s="55"/>
      <c r="J1195" s="3" t="s">
        <v>1362</v>
      </c>
      <c r="K1195" s="3">
        <v>18</v>
      </c>
      <c r="L1195" s="3" t="s">
        <v>1112</v>
      </c>
      <c r="M1195" s="3">
        <v>122936</v>
      </c>
      <c r="N1195" s="3">
        <v>1936</v>
      </c>
      <c r="O1195" s="3">
        <f t="shared" si="18"/>
        <v>63.5</v>
      </c>
    </row>
    <row r="1196" spans="9:15">
      <c r="I1196" s="55"/>
      <c r="J1196" s="3" t="s">
        <v>1363</v>
      </c>
      <c r="K1196" s="3">
        <v>1</v>
      </c>
      <c r="L1196" s="3" t="s">
        <v>1112</v>
      </c>
      <c r="M1196" s="3">
        <v>8914</v>
      </c>
      <c r="N1196" s="3">
        <v>835</v>
      </c>
      <c r="O1196" s="3">
        <f t="shared" si="18"/>
        <v>10.675449101796406</v>
      </c>
    </row>
  </sheetData>
  <pageMargins left="0.19685039370078741" right="0.19685039370078741" top="0.39370078740157483" bottom="0.39370078740157483" header="0.11811023622047245" footer="0.51181102362204722"/>
  <pageSetup paperSize="8" scale="85" fitToHeight="0" orientation="portrait" horizontalDpi="300" verticalDpi="300" r:id="rId1"/>
  <headerFooter>
    <oddHeader>&amp;L&amp;Z&amp;F  onglet  &amp;A  &amp;D  &amp;T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opLeftCell="E1" zoomScale="90" zoomScaleNormal="90" workbookViewId="0">
      <selection activeCell="O28" sqref="O28"/>
    </sheetView>
  </sheetViews>
  <sheetFormatPr baseColWidth="10" defaultColWidth="10.7109375" defaultRowHeight="12.75"/>
  <cols>
    <col min="1" max="1" width="16" customWidth="1"/>
  </cols>
  <sheetData>
    <row r="1" spans="1:15">
      <c r="A1" t="s">
        <v>1364</v>
      </c>
    </row>
    <row r="2" spans="1:15">
      <c r="A2" t="s">
        <v>1365</v>
      </c>
    </row>
    <row r="3" spans="1:15">
      <c r="A3" s="3" t="s">
        <v>1366</v>
      </c>
      <c r="O3" s="5" t="s">
        <v>1367</v>
      </c>
    </row>
    <row r="4" spans="1:15">
      <c r="A4" t="s">
        <v>1368</v>
      </c>
    </row>
    <row r="5" spans="1:15">
      <c r="A5" t="s">
        <v>1369</v>
      </c>
    </row>
    <row r="6" spans="1:15">
      <c r="A6" t="s">
        <v>1370</v>
      </c>
    </row>
    <row r="7" spans="1:15" s="3" customFormat="1"/>
    <row r="8" spans="1:15" s="3" customFormat="1"/>
    <row r="9" spans="1:15" s="3" customFormat="1">
      <c r="B9" s="60">
        <v>2010</v>
      </c>
      <c r="C9" s="60">
        <v>2011</v>
      </c>
      <c r="D9" s="60">
        <v>2012</v>
      </c>
      <c r="E9" s="60">
        <v>2013</v>
      </c>
      <c r="F9" s="60">
        <v>2014</v>
      </c>
      <c r="G9" s="60">
        <v>2015</v>
      </c>
      <c r="H9" s="60">
        <v>2016</v>
      </c>
      <c r="I9" s="60">
        <v>2017</v>
      </c>
      <c r="J9" s="60">
        <v>2018</v>
      </c>
      <c r="K9" s="60">
        <v>2019</v>
      </c>
      <c r="L9" s="60">
        <v>2020</v>
      </c>
      <c r="M9" s="60">
        <v>2021</v>
      </c>
    </row>
    <row r="10" spans="1:15" s="3" customFormat="1" ht="15">
      <c r="A10" s="61" t="s">
        <v>1371</v>
      </c>
      <c r="B10" s="62">
        <v>4627.46</v>
      </c>
      <c r="C10" s="62">
        <v>5263.4480000000003</v>
      </c>
      <c r="D10" s="62">
        <v>5735.4930000000004</v>
      </c>
      <c r="E10" s="62">
        <v>5492.7929999999997</v>
      </c>
      <c r="F10" s="62">
        <v>5920.6530000000002</v>
      </c>
      <c r="G10" s="62">
        <v>6796.7870000000003</v>
      </c>
      <c r="H10" s="62">
        <v>8334.86</v>
      </c>
      <c r="I10" s="62">
        <v>8925.8680000000004</v>
      </c>
      <c r="J10" s="62">
        <v>10360.915999999999</v>
      </c>
      <c r="K10" s="62">
        <v>11255.021000000001</v>
      </c>
      <c r="L10" s="62">
        <v>12710.712</v>
      </c>
      <c r="M10" s="62">
        <v>13978.763999999999</v>
      </c>
    </row>
    <row r="11" spans="1:15" s="3" customFormat="1" ht="15">
      <c r="A11" s="61" t="s">
        <v>1372</v>
      </c>
      <c r="B11" s="62">
        <v>4944.1980000000003</v>
      </c>
      <c r="C11" s="62">
        <v>5270.567</v>
      </c>
      <c r="D11" s="62">
        <v>5688.5820000000003</v>
      </c>
      <c r="E11" s="62">
        <v>5201.5619999999999</v>
      </c>
      <c r="F11" s="62">
        <v>6039.0330000000004</v>
      </c>
      <c r="G11" s="62">
        <v>6922.5230000000001</v>
      </c>
      <c r="H11" s="62">
        <v>8564.6299999999992</v>
      </c>
      <c r="I11" s="62">
        <v>9135.66</v>
      </c>
      <c r="J11" s="62">
        <v>10642.776</v>
      </c>
      <c r="K11" s="62">
        <v>12120.962</v>
      </c>
      <c r="L11" s="62">
        <v>14266.772000000001</v>
      </c>
      <c r="M11" s="62">
        <v>15490.325999999999</v>
      </c>
    </row>
    <row r="12" spans="1:15" s="3" customFormat="1" ht="15">
      <c r="A12" s="61" t="s">
        <v>1373</v>
      </c>
      <c r="B12" s="62">
        <v>2442.83</v>
      </c>
      <c r="C12" s="62">
        <v>2792.91</v>
      </c>
      <c r="D12" s="62">
        <v>2881.11</v>
      </c>
      <c r="E12" s="62">
        <v>2825.16</v>
      </c>
      <c r="F12" s="62">
        <v>3183.62</v>
      </c>
      <c r="G12" s="62">
        <v>3152.7</v>
      </c>
      <c r="H12" s="62">
        <v>3902.89</v>
      </c>
      <c r="I12" s="62">
        <v>4104.53</v>
      </c>
      <c r="J12" s="62">
        <v>4976.12</v>
      </c>
      <c r="K12" s="62">
        <v>6271.88</v>
      </c>
      <c r="L12" s="62">
        <v>6947.98</v>
      </c>
      <c r="M12" s="62">
        <v>7783.9960000000001</v>
      </c>
    </row>
    <row r="13" spans="1:15" s="3" customFormat="1" ht="15">
      <c r="A13" s="61" t="s">
        <v>1374</v>
      </c>
      <c r="B13" s="62">
        <v>2355.4720000000002</v>
      </c>
      <c r="C13" s="62">
        <v>2318.7109999999998</v>
      </c>
      <c r="D13" s="62">
        <v>2465.17</v>
      </c>
      <c r="E13" s="62">
        <v>2533.0169999999998</v>
      </c>
      <c r="F13" s="62">
        <v>2808.83</v>
      </c>
      <c r="G13" s="62">
        <v>3022.53</v>
      </c>
      <c r="H13" s="62">
        <v>3757.7939999999999</v>
      </c>
      <c r="I13" s="62">
        <v>4005.28</v>
      </c>
      <c r="J13" s="62">
        <v>4795.5630000000001</v>
      </c>
      <c r="K13" s="62">
        <v>4868.5940000000001</v>
      </c>
      <c r="L13" s="62">
        <v>5643.3339999999998</v>
      </c>
      <c r="M13" s="62">
        <v>5714.89</v>
      </c>
    </row>
    <row r="14" spans="1:15" s="3" customFormat="1" ht="15">
      <c r="A14" s="61" t="s">
        <v>1375</v>
      </c>
      <c r="B14" s="62">
        <v>5074.7659999999996</v>
      </c>
      <c r="C14" s="62">
        <v>4854.66</v>
      </c>
      <c r="D14" s="62">
        <v>5667</v>
      </c>
      <c r="E14" s="62">
        <v>5573.35</v>
      </c>
      <c r="F14" s="62">
        <v>6286.69</v>
      </c>
      <c r="G14" s="62">
        <v>7196.01</v>
      </c>
      <c r="H14" s="62">
        <v>9204.2479999999996</v>
      </c>
      <c r="I14" s="62">
        <v>11160.42</v>
      </c>
      <c r="J14" s="62">
        <v>15167.93</v>
      </c>
      <c r="K14" s="62">
        <v>17563.02</v>
      </c>
      <c r="L14" s="62">
        <v>19021.310000000001</v>
      </c>
      <c r="M14" s="62">
        <v>20821.024000000001</v>
      </c>
    </row>
    <row r="15" spans="1:15" s="3" customFormat="1"/>
    <row r="16" spans="1:15" s="3" customFormat="1"/>
    <row r="17" spans="1:20" s="3" customFormat="1"/>
    <row r="18" spans="1:20" s="3" customFormat="1"/>
    <row r="19" spans="1:20" s="3" customFormat="1"/>
    <row r="20" spans="1:20" s="3" customFormat="1"/>
    <row r="21" spans="1:20" s="3" customFormat="1"/>
    <row r="22" spans="1:20" s="3" customFormat="1"/>
    <row r="23" spans="1:20" s="3" customFormat="1">
      <c r="O23" s="5" t="s">
        <v>1376</v>
      </c>
    </row>
    <row r="24" spans="1:20" s="3" customFormat="1">
      <c r="L24" s="5"/>
    </row>
    <row r="25" spans="1:20" s="3" customFormat="1">
      <c r="L25" s="5"/>
    </row>
    <row r="26" spans="1:20" s="3" customFormat="1">
      <c r="L26" s="5"/>
      <c r="O26" s="307" t="s">
        <v>1706</v>
      </c>
      <c r="P26" s="307"/>
      <c r="Q26" s="307"/>
      <c r="R26" s="307"/>
    </row>
    <row r="27" spans="1:20" s="3" customFormat="1">
      <c r="L27" s="5"/>
    </row>
    <row r="28" spans="1:20" s="3" customFormat="1" ht="15">
      <c r="B28" s="63">
        <v>2010</v>
      </c>
      <c r="C28" s="63">
        <v>2011</v>
      </c>
      <c r="D28" s="63">
        <v>2012</v>
      </c>
      <c r="E28" s="63">
        <v>2013</v>
      </c>
      <c r="F28" s="63">
        <v>2014</v>
      </c>
      <c r="G28" s="63">
        <v>2015</v>
      </c>
      <c r="H28" s="63">
        <v>2016</v>
      </c>
      <c r="I28" s="63">
        <v>2017</v>
      </c>
      <c r="J28" s="63">
        <v>2018</v>
      </c>
      <c r="K28" s="63">
        <v>2019</v>
      </c>
      <c r="L28" s="63">
        <v>2020</v>
      </c>
      <c r="M28" s="63">
        <v>2021</v>
      </c>
      <c r="O28" s="280" t="s">
        <v>1724</v>
      </c>
      <c r="P28" s="280"/>
      <c r="Q28" s="280"/>
      <c r="R28" s="280"/>
      <c r="S28" s="280"/>
      <c r="T28" s="280"/>
    </row>
    <row r="29" spans="1:20" s="3" customFormat="1" ht="15">
      <c r="A29" s="64" t="s">
        <v>1371</v>
      </c>
      <c r="B29" s="62">
        <v>4627.46</v>
      </c>
      <c r="C29" s="62">
        <v>5263.4480000000003</v>
      </c>
      <c r="D29" s="62">
        <v>5735.4930000000004</v>
      </c>
      <c r="E29" s="62">
        <v>5492.7929999999997</v>
      </c>
      <c r="F29" s="62">
        <v>5920.6530000000002</v>
      </c>
      <c r="G29" s="62">
        <v>6796.7870000000003</v>
      </c>
      <c r="H29" s="62">
        <v>8334.86</v>
      </c>
      <c r="I29" s="62">
        <v>8925.8680000000004</v>
      </c>
      <c r="J29" s="62">
        <v>10360.915999999999</v>
      </c>
      <c r="K29" s="62">
        <v>11255.021000000001</v>
      </c>
      <c r="L29" s="62">
        <v>12710.712</v>
      </c>
      <c r="M29" s="62">
        <v>13978.763999999999</v>
      </c>
    </row>
    <row r="30" spans="1:20" s="3" customFormat="1">
      <c r="A30" s="65" t="s">
        <v>60</v>
      </c>
      <c r="B30" s="66">
        <v>4068.8130000000001</v>
      </c>
      <c r="C30" s="66">
        <v>4763.4480000000003</v>
      </c>
      <c r="D30" s="66">
        <v>5390.7330000000002</v>
      </c>
      <c r="E30" s="66">
        <v>5028.8429999999998</v>
      </c>
      <c r="F30" s="66">
        <v>5464.973</v>
      </c>
      <c r="G30" s="66">
        <v>6335.6170000000002</v>
      </c>
      <c r="H30" s="66">
        <v>7787.39</v>
      </c>
      <c r="I30" s="66">
        <v>8123.9979999999996</v>
      </c>
      <c r="J30" s="66">
        <v>9322.4660000000003</v>
      </c>
      <c r="K30" s="66">
        <v>10391.061</v>
      </c>
      <c r="L30" s="66">
        <v>11400.962</v>
      </c>
      <c r="M30" s="66">
        <v>12460.103999999999</v>
      </c>
    </row>
    <row r="31" spans="1:20" s="3" customFormat="1">
      <c r="A31" s="65" t="s">
        <v>55</v>
      </c>
      <c r="B31" s="66">
        <v>232.49</v>
      </c>
      <c r="C31" s="66">
        <v>144.66</v>
      </c>
      <c r="D31" s="66">
        <v>111.44</v>
      </c>
      <c r="E31" s="66">
        <v>173.85</v>
      </c>
      <c r="F31" s="66">
        <v>175.6</v>
      </c>
      <c r="G31" s="66">
        <v>176.46</v>
      </c>
      <c r="H31" s="66">
        <v>225.24</v>
      </c>
      <c r="I31" s="66">
        <v>395.06</v>
      </c>
      <c r="J31" s="66">
        <v>560.35</v>
      </c>
      <c r="K31" s="66">
        <v>528.65</v>
      </c>
      <c r="L31" s="66">
        <v>886.61</v>
      </c>
      <c r="M31" s="66">
        <v>1039.29</v>
      </c>
    </row>
    <row r="32" spans="1:20" s="3" customFormat="1">
      <c r="A32" s="65" t="s">
        <v>57</v>
      </c>
      <c r="B32" s="66">
        <v>326.15699999999998</v>
      </c>
      <c r="C32" s="66">
        <v>355.34</v>
      </c>
      <c r="D32" s="66">
        <v>233.32</v>
      </c>
      <c r="E32" s="66">
        <v>290.10000000000002</v>
      </c>
      <c r="F32" s="66">
        <v>280.08</v>
      </c>
      <c r="G32" s="66">
        <v>284.70999999999998</v>
      </c>
      <c r="H32" s="66">
        <v>322.23</v>
      </c>
      <c r="I32" s="66">
        <v>406.81</v>
      </c>
      <c r="J32" s="66">
        <v>478.1</v>
      </c>
      <c r="K32" s="66">
        <v>335.31</v>
      </c>
      <c r="L32" s="66">
        <v>423.14</v>
      </c>
      <c r="M32" s="66">
        <v>479.37</v>
      </c>
    </row>
    <row r="33" spans="1:13" s="3" customFormat="1" ht="15">
      <c r="A33" s="64" t="s">
        <v>1372</v>
      </c>
      <c r="B33" s="62">
        <v>4944.1980000000003</v>
      </c>
      <c r="C33" s="62">
        <v>5270.567</v>
      </c>
      <c r="D33" s="62">
        <v>5688.5820000000003</v>
      </c>
      <c r="E33" s="62">
        <v>5201.5619999999999</v>
      </c>
      <c r="F33" s="62">
        <v>6039.0330000000004</v>
      </c>
      <c r="G33" s="62">
        <v>6922.5230000000001</v>
      </c>
      <c r="H33" s="62">
        <v>8564.6299999999992</v>
      </c>
      <c r="I33" s="62">
        <v>9135.66</v>
      </c>
      <c r="J33" s="62">
        <v>10642.776</v>
      </c>
      <c r="K33" s="62">
        <v>12120.962</v>
      </c>
      <c r="L33" s="62">
        <v>14266.772000000001</v>
      </c>
      <c r="M33" s="62">
        <v>15490.325999999999</v>
      </c>
    </row>
    <row r="34" spans="1:13" s="3" customFormat="1">
      <c r="A34" s="65" t="s">
        <v>60</v>
      </c>
      <c r="B34" s="66">
        <v>3931.6680000000001</v>
      </c>
      <c r="C34" s="66">
        <v>4315.9269999999997</v>
      </c>
      <c r="D34" s="66">
        <v>4844.9319999999998</v>
      </c>
      <c r="E34" s="66">
        <v>4367.4520000000002</v>
      </c>
      <c r="F34" s="66">
        <v>5100.8429999999998</v>
      </c>
      <c r="G34" s="66">
        <v>5829.1450000000004</v>
      </c>
      <c r="H34" s="66">
        <v>7292.51</v>
      </c>
      <c r="I34" s="66">
        <v>7760.3</v>
      </c>
      <c r="J34" s="66">
        <v>8934.3559999999998</v>
      </c>
      <c r="K34" s="66">
        <v>10181.152</v>
      </c>
      <c r="L34" s="66">
        <v>12152.322</v>
      </c>
      <c r="M34" s="66">
        <v>13155.956</v>
      </c>
    </row>
    <row r="35" spans="1:13" s="3" customFormat="1">
      <c r="A35" s="65" t="s">
        <v>55</v>
      </c>
      <c r="B35" s="66">
        <v>306.70999999999998</v>
      </c>
      <c r="C35" s="66">
        <v>322.37</v>
      </c>
      <c r="D35" s="66">
        <v>318.02</v>
      </c>
      <c r="E35" s="66">
        <v>419.63</v>
      </c>
      <c r="F35" s="66">
        <v>305.43</v>
      </c>
      <c r="G35" s="66">
        <v>441.99799999999999</v>
      </c>
      <c r="H35" s="66">
        <v>477.71</v>
      </c>
      <c r="I35" s="66">
        <v>558.53</v>
      </c>
      <c r="J35" s="66">
        <v>880.11</v>
      </c>
      <c r="K35" s="66">
        <v>1138.1199999999999</v>
      </c>
      <c r="L35" s="66">
        <v>1359.79</v>
      </c>
      <c r="M35" s="66">
        <v>1602.19</v>
      </c>
    </row>
    <row r="36" spans="1:13" s="3" customFormat="1">
      <c r="A36" s="65" t="s">
        <v>57</v>
      </c>
      <c r="B36" s="66">
        <v>705.82</v>
      </c>
      <c r="C36" s="66">
        <v>632.27</v>
      </c>
      <c r="D36" s="66">
        <v>525.63</v>
      </c>
      <c r="E36" s="66">
        <v>414.48</v>
      </c>
      <c r="F36" s="66">
        <v>632.76</v>
      </c>
      <c r="G36" s="66">
        <v>651.38</v>
      </c>
      <c r="H36" s="66">
        <v>794.41</v>
      </c>
      <c r="I36" s="66">
        <v>816.83</v>
      </c>
      <c r="J36" s="66">
        <v>828.31</v>
      </c>
      <c r="K36" s="66">
        <v>801.69</v>
      </c>
      <c r="L36" s="66">
        <v>754.66</v>
      </c>
      <c r="M36" s="66">
        <v>732.18</v>
      </c>
    </row>
    <row r="37" spans="1:13" s="3" customFormat="1" ht="15">
      <c r="A37" s="64" t="s">
        <v>1373</v>
      </c>
      <c r="B37" s="62">
        <v>2442.83</v>
      </c>
      <c r="C37" s="62">
        <v>2792.91</v>
      </c>
      <c r="D37" s="62">
        <v>2881.11</v>
      </c>
      <c r="E37" s="62">
        <v>2825.16</v>
      </c>
      <c r="F37" s="62">
        <v>3183.62</v>
      </c>
      <c r="G37" s="62">
        <v>3152.7</v>
      </c>
      <c r="H37" s="62">
        <v>3902.89</v>
      </c>
      <c r="I37" s="62">
        <v>4104.53</v>
      </c>
      <c r="J37" s="62">
        <v>4976.12</v>
      </c>
      <c r="K37" s="62">
        <v>6271.88</v>
      </c>
      <c r="L37" s="62">
        <v>6947.98</v>
      </c>
      <c r="M37" s="62">
        <v>7783.9960000000001</v>
      </c>
    </row>
    <row r="38" spans="1:13" s="3" customFormat="1">
      <c r="A38" s="65" t="s">
        <v>60</v>
      </c>
      <c r="B38" s="66">
        <v>1988.37</v>
      </c>
      <c r="C38" s="66">
        <v>2231.15</v>
      </c>
      <c r="D38" s="66">
        <v>2567</v>
      </c>
      <c r="E38" s="66">
        <v>2336.9699999999998</v>
      </c>
      <c r="F38" s="66">
        <v>2647.68</v>
      </c>
      <c r="G38" s="66">
        <v>2607.84</v>
      </c>
      <c r="H38" s="66">
        <v>3350.71</v>
      </c>
      <c r="I38" s="66">
        <v>3478.11</v>
      </c>
      <c r="J38" s="66">
        <v>4375.8500000000004</v>
      </c>
      <c r="K38" s="66">
        <v>5626.99</v>
      </c>
      <c r="L38" s="66">
        <v>6277.72</v>
      </c>
      <c r="M38" s="66">
        <v>6949.8959999999997</v>
      </c>
    </row>
    <row r="39" spans="1:13" s="3" customFormat="1">
      <c r="A39" s="65" t="s">
        <v>55</v>
      </c>
      <c r="B39" s="66">
        <v>142.41999999999999</v>
      </c>
      <c r="C39" s="66">
        <v>123.79</v>
      </c>
      <c r="D39" s="66">
        <v>46.41</v>
      </c>
      <c r="E39" s="66">
        <v>110.78</v>
      </c>
      <c r="F39" s="66">
        <v>129.47999999999999</v>
      </c>
      <c r="G39" s="66">
        <v>121.06</v>
      </c>
      <c r="H39" s="66">
        <v>141.97</v>
      </c>
      <c r="I39" s="66">
        <v>247.27</v>
      </c>
      <c r="J39" s="66">
        <v>237.33</v>
      </c>
      <c r="K39" s="66">
        <v>364</v>
      </c>
      <c r="L39" s="66">
        <v>426.63</v>
      </c>
      <c r="M39" s="66">
        <v>594.87</v>
      </c>
    </row>
    <row r="40" spans="1:13" s="3" customFormat="1">
      <c r="A40" s="65" t="s">
        <v>57</v>
      </c>
      <c r="B40" s="66">
        <v>312.04000000000002</v>
      </c>
      <c r="C40" s="66">
        <v>437.97</v>
      </c>
      <c r="D40" s="66">
        <v>267.7</v>
      </c>
      <c r="E40" s="66">
        <v>377.41</v>
      </c>
      <c r="F40" s="66">
        <v>406.46</v>
      </c>
      <c r="G40" s="66">
        <v>423.8</v>
      </c>
      <c r="H40" s="66">
        <v>410.21</v>
      </c>
      <c r="I40" s="66">
        <v>379.15</v>
      </c>
      <c r="J40" s="66">
        <v>362.94</v>
      </c>
      <c r="K40" s="66">
        <v>280.89</v>
      </c>
      <c r="L40" s="66">
        <v>243.63</v>
      </c>
      <c r="M40" s="66">
        <v>239.23</v>
      </c>
    </row>
    <row r="41" spans="1:13" s="3" customFormat="1" ht="15">
      <c r="A41" s="64" t="s">
        <v>1374</v>
      </c>
      <c r="B41" s="62">
        <v>2355.4720000000002</v>
      </c>
      <c r="C41" s="62">
        <v>2318.7109999999998</v>
      </c>
      <c r="D41" s="62">
        <v>2465.17</v>
      </c>
      <c r="E41" s="62">
        <v>2533.0169999999998</v>
      </c>
      <c r="F41" s="62">
        <v>2808.83</v>
      </c>
      <c r="G41" s="62">
        <v>3022.53</v>
      </c>
      <c r="H41" s="62">
        <v>3757.7939999999999</v>
      </c>
      <c r="I41" s="62">
        <v>4005.28</v>
      </c>
      <c r="J41" s="62">
        <v>4795.5630000000001</v>
      </c>
      <c r="K41" s="62">
        <v>4868.5940000000001</v>
      </c>
      <c r="L41" s="62">
        <v>5643.3339999999998</v>
      </c>
      <c r="M41" s="62">
        <v>5714.89</v>
      </c>
    </row>
    <row r="42" spans="1:13" s="3" customFormat="1">
      <c r="A42" s="65" t="s">
        <v>60</v>
      </c>
      <c r="B42" s="66">
        <v>1975.222</v>
      </c>
      <c r="C42" s="66">
        <v>1915.8409999999999</v>
      </c>
      <c r="D42" s="66">
        <v>2201.1799999999998</v>
      </c>
      <c r="E42" s="66">
        <v>2250.4070000000002</v>
      </c>
      <c r="F42" s="66">
        <v>2443.88</v>
      </c>
      <c r="G42" s="66">
        <v>2596.41</v>
      </c>
      <c r="H42" s="66">
        <v>3215.085</v>
      </c>
      <c r="I42" s="66">
        <v>3371.7</v>
      </c>
      <c r="J42" s="66">
        <v>4162.6629999999996</v>
      </c>
      <c r="K42" s="66">
        <v>4409.6139999999996</v>
      </c>
      <c r="L42" s="66">
        <v>5138.2439999999997</v>
      </c>
      <c r="M42" s="66">
        <v>5202.09</v>
      </c>
    </row>
    <row r="43" spans="1:13" s="3" customFormat="1">
      <c r="A43" s="65" t="s">
        <v>55</v>
      </c>
      <c r="B43" s="66">
        <v>138.61000000000001</v>
      </c>
      <c r="C43" s="66">
        <v>140.47</v>
      </c>
      <c r="D43" s="66">
        <v>79.59</v>
      </c>
      <c r="E43" s="66">
        <v>137.84</v>
      </c>
      <c r="F43" s="66">
        <v>148.81</v>
      </c>
      <c r="G43" s="66">
        <v>178.82</v>
      </c>
      <c r="H43" s="66">
        <v>235.29900000000001</v>
      </c>
      <c r="I43" s="66">
        <v>232.97</v>
      </c>
      <c r="J43" s="66">
        <v>321.7</v>
      </c>
      <c r="K43" s="66">
        <v>203.48</v>
      </c>
      <c r="L43" s="66">
        <v>367.28</v>
      </c>
      <c r="M43" s="66">
        <v>360.05</v>
      </c>
    </row>
    <row r="44" spans="1:13" s="3" customFormat="1">
      <c r="A44" s="65" t="s">
        <v>57</v>
      </c>
      <c r="B44" s="66">
        <v>241.64</v>
      </c>
      <c r="C44" s="66">
        <v>262.39999999999998</v>
      </c>
      <c r="D44" s="66">
        <v>184.4</v>
      </c>
      <c r="E44" s="66">
        <v>144.77000000000001</v>
      </c>
      <c r="F44" s="66">
        <v>216.14</v>
      </c>
      <c r="G44" s="66">
        <v>247.3</v>
      </c>
      <c r="H44" s="66">
        <v>307.41000000000003</v>
      </c>
      <c r="I44" s="66">
        <v>400.61</v>
      </c>
      <c r="J44" s="66">
        <v>311.2</v>
      </c>
      <c r="K44" s="66">
        <v>255.5</v>
      </c>
      <c r="L44" s="66">
        <v>137.81</v>
      </c>
      <c r="M44" s="66">
        <v>152.75</v>
      </c>
    </row>
    <row r="45" spans="1:13" s="3" customFormat="1" ht="15">
      <c r="A45" s="64" t="s">
        <v>1375</v>
      </c>
      <c r="B45" s="62">
        <v>5074.7659999999996</v>
      </c>
      <c r="C45" s="62">
        <v>4854.66</v>
      </c>
      <c r="D45" s="62">
        <v>5667</v>
      </c>
      <c r="E45" s="62">
        <v>5573.35</v>
      </c>
      <c r="F45" s="62">
        <v>6286.69</v>
      </c>
      <c r="G45" s="62">
        <v>7196.01</v>
      </c>
      <c r="H45" s="62">
        <v>9204.2479999999996</v>
      </c>
      <c r="I45" s="62">
        <v>11160.42</v>
      </c>
      <c r="J45" s="62">
        <v>15167.93</v>
      </c>
      <c r="K45" s="62">
        <v>17563.02</v>
      </c>
      <c r="L45" s="62">
        <v>19021.310000000001</v>
      </c>
      <c r="M45" s="62">
        <v>20821.024000000001</v>
      </c>
    </row>
    <row r="46" spans="1:13">
      <c r="A46" s="65" t="s">
        <v>60</v>
      </c>
      <c r="B46" s="66">
        <v>4049.3359999999998</v>
      </c>
      <c r="C46" s="66">
        <v>3848.41</v>
      </c>
      <c r="D46" s="66">
        <v>4879.95</v>
      </c>
      <c r="E46" s="66">
        <v>4616.28</v>
      </c>
      <c r="F46" s="66">
        <v>5214.59</v>
      </c>
      <c r="G46" s="66">
        <v>6133.28</v>
      </c>
      <c r="H46" s="66">
        <v>7859.9880000000003</v>
      </c>
      <c r="I46" s="66">
        <v>9701.4699999999993</v>
      </c>
      <c r="J46" s="66">
        <v>13103.73</v>
      </c>
      <c r="K46" s="66">
        <v>15579.69</v>
      </c>
      <c r="L46" s="66">
        <v>16012.04</v>
      </c>
      <c r="M46" s="66">
        <v>17033.824000000001</v>
      </c>
    </row>
    <row r="47" spans="1:13">
      <c r="A47" s="65" t="s">
        <v>55</v>
      </c>
      <c r="B47" s="66">
        <v>529.16999999999996</v>
      </c>
      <c r="C47" s="66">
        <v>569.41999999999996</v>
      </c>
      <c r="D47" s="66">
        <v>532.07000000000005</v>
      </c>
      <c r="E47" s="66">
        <v>690.73</v>
      </c>
      <c r="F47" s="66">
        <v>618.66</v>
      </c>
      <c r="G47" s="66">
        <v>692.55</v>
      </c>
      <c r="H47" s="66">
        <v>852.99</v>
      </c>
      <c r="I47" s="66">
        <v>979.33</v>
      </c>
      <c r="J47" s="66">
        <v>1498.31</v>
      </c>
      <c r="K47" s="66">
        <v>1399.43</v>
      </c>
      <c r="L47" s="66">
        <v>2555.0100000000002</v>
      </c>
      <c r="M47" s="66">
        <v>3257.24</v>
      </c>
    </row>
    <row r="48" spans="1:13">
      <c r="A48" s="65" t="s">
        <v>57</v>
      </c>
      <c r="B48" s="66">
        <v>496.26</v>
      </c>
      <c r="C48" s="66">
        <v>436.83</v>
      </c>
      <c r="D48" s="66">
        <v>254.98</v>
      </c>
      <c r="E48" s="66">
        <v>266.33999999999997</v>
      </c>
      <c r="F48" s="66">
        <v>453.44</v>
      </c>
      <c r="G48" s="66">
        <v>370.18</v>
      </c>
      <c r="H48" s="66">
        <v>491.27</v>
      </c>
      <c r="I48" s="66">
        <v>479.62</v>
      </c>
      <c r="J48" s="66">
        <v>565.89</v>
      </c>
      <c r="K48" s="66">
        <v>583.9</v>
      </c>
      <c r="L48" s="66">
        <v>454.26</v>
      </c>
      <c r="M48" s="66">
        <v>529.96</v>
      </c>
    </row>
    <row r="49" spans="1:13" ht="15">
      <c r="A49" s="67" t="s">
        <v>1377</v>
      </c>
      <c r="B49" s="68">
        <v>19444.725999999999</v>
      </c>
      <c r="C49" s="68">
        <v>20500.295999999998</v>
      </c>
      <c r="D49" s="68">
        <v>22437.355</v>
      </c>
      <c r="E49" s="68">
        <v>21625.882000000001</v>
      </c>
      <c r="F49" s="68">
        <v>24238.826000000001</v>
      </c>
      <c r="G49" s="68">
        <v>27090.55</v>
      </c>
      <c r="H49" s="68">
        <v>33764.421999999999</v>
      </c>
      <c r="I49" s="68">
        <v>37331.758000000002</v>
      </c>
      <c r="J49" s="68">
        <v>45943.305</v>
      </c>
      <c r="K49" s="68">
        <v>52079.476999999999</v>
      </c>
      <c r="L49" s="68">
        <v>58590.108</v>
      </c>
      <c r="M49" s="68">
        <v>63789</v>
      </c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</sheetData>
  <mergeCells count="1">
    <mergeCell ref="O26:R26"/>
  </mergeCells>
  <pageMargins left="0.196527777777778" right="0.196527777777778" top="0.39374999999999999" bottom="0.39374999999999999" header="0.118055555555556" footer="0.511811023622047"/>
  <pageSetup paperSize="8" scale="87" orientation="landscape" horizontalDpi="300" verticalDpi="300" r:id="rId1"/>
  <headerFooter>
    <oddHeader>&amp;L&amp;Z&amp;F  onglet  &amp;A  &amp;D  &amp;T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52"/>
  <sheetViews>
    <sheetView topLeftCell="A15" zoomScaleNormal="100" workbookViewId="0">
      <selection activeCell="V25" sqref="V25"/>
    </sheetView>
  </sheetViews>
  <sheetFormatPr baseColWidth="10" defaultColWidth="10.7109375" defaultRowHeight="12.75"/>
  <sheetData>
    <row r="1" spans="1:5">
      <c r="A1" s="2" t="s">
        <v>1378</v>
      </c>
    </row>
    <row r="2" spans="1:5">
      <c r="D2" t="s">
        <v>1379</v>
      </c>
      <c r="E2" t="s">
        <v>1380</v>
      </c>
    </row>
    <row r="3" spans="1:5">
      <c r="C3">
        <v>2010</v>
      </c>
      <c r="D3" s="69">
        <v>3353737</v>
      </c>
      <c r="E3" s="69">
        <v>19781</v>
      </c>
    </row>
    <row r="4" spans="1:5">
      <c r="C4">
        <v>2011</v>
      </c>
      <c r="D4" s="69">
        <v>3421077</v>
      </c>
      <c r="E4" s="69">
        <v>20132</v>
      </c>
    </row>
    <row r="5" spans="1:5">
      <c r="C5">
        <v>2012</v>
      </c>
      <c r="D5" s="69">
        <v>4068462</v>
      </c>
      <c r="E5" s="69">
        <v>19964</v>
      </c>
    </row>
    <row r="6" spans="1:5">
      <c r="C6">
        <v>2013</v>
      </c>
      <c r="D6" s="12">
        <v>3636724</v>
      </c>
      <c r="E6" s="12">
        <v>18958</v>
      </c>
    </row>
    <row r="7" spans="1:5">
      <c r="C7">
        <v>2014</v>
      </c>
      <c r="D7" s="12">
        <v>4423081</v>
      </c>
      <c r="E7" s="12">
        <v>19011</v>
      </c>
    </row>
    <row r="8" spans="1:5">
      <c r="C8">
        <v>2015</v>
      </c>
      <c r="D8" s="12">
        <v>4324475</v>
      </c>
      <c r="E8" s="12">
        <v>18609</v>
      </c>
    </row>
    <row r="9" spans="1:5">
      <c r="C9">
        <v>2016</v>
      </c>
      <c r="D9" s="12">
        <v>3186992</v>
      </c>
      <c r="E9" s="12">
        <v>17466</v>
      </c>
    </row>
    <row r="10" spans="1:5">
      <c r="C10" s="3">
        <v>2017</v>
      </c>
      <c r="D10" s="12">
        <v>3862775</v>
      </c>
      <c r="E10" s="12">
        <v>19170</v>
      </c>
    </row>
    <row r="11" spans="1:5">
      <c r="C11" s="3">
        <v>2018</v>
      </c>
      <c r="D11" s="70">
        <v>3409832</v>
      </c>
      <c r="E11" s="12">
        <v>17480</v>
      </c>
    </row>
    <row r="12" spans="1:5">
      <c r="C12" s="71">
        <v>2019</v>
      </c>
      <c r="D12" s="12">
        <v>3848973</v>
      </c>
      <c r="E12" s="12">
        <v>16732</v>
      </c>
    </row>
    <row r="13" spans="1:5">
      <c r="C13" s="71">
        <v>2020</v>
      </c>
      <c r="D13" s="70">
        <v>2754310</v>
      </c>
      <c r="E13" s="12">
        <v>15855</v>
      </c>
    </row>
    <row r="22" spans="1:10" ht="15">
      <c r="A22" s="72" t="s">
        <v>1641</v>
      </c>
    </row>
    <row r="23" spans="1:10">
      <c r="A23" s="36" t="s">
        <v>1381</v>
      </c>
    </row>
    <row r="26" spans="1:10">
      <c r="G26" s="283" t="s">
        <v>1714</v>
      </c>
      <c r="H26" s="239"/>
      <c r="I26" s="239"/>
      <c r="J26" s="239"/>
    </row>
    <row r="33" spans="7:12" ht="12.75" customHeight="1">
      <c r="G33" s="308" t="s">
        <v>1707</v>
      </c>
      <c r="H33" s="308"/>
      <c r="I33" s="308"/>
    </row>
    <row r="34" spans="7:12">
      <c r="G34" s="308"/>
      <c r="H34" s="308"/>
      <c r="I34" s="308"/>
    </row>
    <row r="36" spans="7:12">
      <c r="G36" s="283" t="s">
        <v>1715</v>
      </c>
      <c r="H36" s="239"/>
      <c r="I36" s="239"/>
      <c r="J36" s="239"/>
      <c r="K36" s="239"/>
      <c r="L36" s="239"/>
    </row>
    <row r="37" spans="7:12">
      <c r="G37" s="283" t="s">
        <v>1716</v>
      </c>
      <c r="H37" s="239"/>
      <c r="I37" s="239"/>
      <c r="J37" s="239"/>
      <c r="K37" s="239"/>
      <c r="L37" s="239"/>
    </row>
    <row r="51" spans="1:1">
      <c r="A51" s="36" t="s">
        <v>1382</v>
      </c>
    </row>
    <row r="52" spans="1:1">
      <c r="A52" s="73" t="s">
        <v>1383</v>
      </c>
    </row>
  </sheetData>
  <mergeCells count="1">
    <mergeCell ref="G33:I34"/>
  </mergeCells>
  <pageMargins left="0.196527777777778" right="0.196527777777778" top="0.39374999999999999" bottom="0.39374999999999999" header="0.118055555555556" footer="0.511811023622047"/>
  <pageSetup paperSize="8" scale="98" orientation="portrait" horizontalDpi="300" verticalDpi="300" r:id="rId1"/>
  <headerFooter>
    <oddHeader>&amp;L&amp;Z&amp;F  onglet  &amp;A  &amp;D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23</vt:i4>
      </vt:variant>
      <vt:variant>
        <vt:lpstr>Plages nommées</vt:lpstr>
      </vt:variant>
      <vt:variant>
        <vt:i4>1</vt:i4>
      </vt:variant>
    </vt:vector>
  </HeadingPairs>
  <TitlesOfParts>
    <vt:vector size="24" baseType="lpstr">
      <vt:lpstr>lisez moi</vt:lpstr>
      <vt:lpstr>Données Texte</vt:lpstr>
      <vt:lpstr>Carte1 COP France</vt:lpstr>
      <vt:lpstr>graph1 surface COP</vt:lpstr>
      <vt:lpstr>graph2 comptes agri</vt:lpstr>
      <vt:lpstr>graph3 surfaces COP</vt:lpstr>
      <vt:lpstr>Carte2 Surf Céréales PDL</vt:lpstr>
      <vt:lpstr>graph4 bio</vt:lpstr>
      <vt:lpstr>graph5 livraisons agrimer</vt:lpstr>
      <vt:lpstr>tab1 récoltes</vt:lpstr>
      <vt:lpstr>graph6 Livraisons dép</vt:lpstr>
      <vt:lpstr>graph7 cotations COP</vt:lpstr>
      <vt:lpstr>graph8 activités portuaires</vt:lpstr>
      <vt:lpstr>graph9 RICAindic</vt:lpstr>
      <vt:lpstr>graph10 RICAcharges</vt:lpstr>
      <vt:lpstr>tab2 RICAindic (2)</vt:lpstr>
      <vt:lpstr>tab2 RICAindic</vt:lpstr>
      <vt:lpstr>graph11 farine ble tendre</vt:lpstr>
      <vt:lpstr>Carte3 IAA</vt:lpstr>
      <vt:lpstr>graph12 meunerie</vt:lpstr>
      <vt:lpstr>graph13 fab aliment bétail</vt:lpstr>
      <vt:lpstr>tableau 3 aliments bétail</vt:lpstr>
      <vt:lpstr>Sources</vt:lpstr>
      <vt:lpstr>'graph7 cotations COP'!Zone_d_impression</vt:lpstr>
    </vt:vector>
  </TitlesOfParts>
  <Company>ddaf44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michel.marechal</dc:creator>
  <dc:description/>
  <cp:lastModifiedBy>Isabelle LAURENS</cp:lastModifiedBy>
  <cp:revision>2</cp:revision>
  <cp:lastPrinted>2023-05-22T07:21:12Z</cp:lastPrinted>
  <dcterms:created xsi:type="dcterms:W3CDTF">2013-07-02T06:44:08Z</dcterms:created>
  <dcterms:modified xsi:type="dcterms:W3CDTF">2023-10-10T07:31:23Z</dcterms:modified>
  <cp:contentStatus>Final</cp:contentStatus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