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mc:AlternateContent xmlns:mc="http://schemas.openxmlformats.org/markup-compatibility/2006">
    <mc:Choice Requires="x15">
      <x15ac:absPath xmlns:x15ac="http://schemas.microsoft.com/office/spreadsheetml/2010/11/ac" url="S:\NOTES_CONJONCTURE\6_notes_mensuelles_ttes_filières\2026\2026_04_TS_yc_animal\Annexes ls\"/>
    </mc:Choice>
  </mc:AlternateContent>
  <xr:revisionPtr revIDLastSave="0" documentId="13_ncr:1_{4C16A2B9-B183-4A5B-AA9E-FF396CA72C8E}" xr6:coauthVersionLast="47" xr6:coauthVersionMax="47" xr10:uidLastSave="{00000000-0000-0000-0000-000000000000}"/>
  <bookViews>
    <workbookView xWindow="-120" yWindow="-120" windowWidth="20730" windowHeight="11040" tabRatio="966" xr2:uid="{00000000-000D-0000-FFFF-FFFF00000000}"/>
  </bookViews>
  <sheets>
    <sheet name="Grandes cultures" sheetId="13" r:id="rId1"/>
    <sheet name="Viticulture" sheetId="15" r:id="rId2"/>
    <sheet name="Pommes" sheetId="11" r:id="rId3"/>
    <sheet name="Poires" sheetId="12" r:id="rId4"/>
    <sheet name="Sources et méthodologie" sheetId="1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 i="13" l="1"/>
  <c r="U5" i="13"/>
  <c r="R96" i="15"/>
  <c r="R95" i="15"/>
  <c r="O96" i="15"/>
  <c r="P96" i="15"/>
  <c r="O95" i="15"/>
  <c r="O84" i="15"/>
  <c r="K96" i="15"/>
  <c r="K95" i="15"/>
  <c r="L96" i="15"/>
  <c r="M96" i="15"/>
  <c r="N96" i="15"/>
  <c r="G96" i="15"/>
  <c r="H96" i="15"/>
  <c r="I96" i="15"/>
  <c r="J96" i="15"/>
  <c r="G95" i="15"/>
  <c r="B96" i="15"/>
  <c r="B95" i="15"/>
  <c r="R85" i="15"/>
  <c r="R84" i="15"/>
  <c r="O85" i="15"/>
  <c r="P85" i="15"/>
  <c r="K85" i="15"/>
  <c r="L85" i="15"/>
  <c r="M85" i="15"/>
  <c r="N85" i="15"/>
  <c r="K84" i="15"/>
  <c r="G85" i="15"/>
  <c r="H85" i="15"/>
  <c r="I85" i="15"/>
  <c r="J85" i="15"/>
  <c r="G84" i="15"/>
  <c r="B84" i="15"/>
  <c r="U50" i="15"/>
  <c r="U51" i="15"/>
  <c r="T61" i="15"/>
  <c r="T73" i="15"/>
  <c r="R73" i="15"/>
  <c r="O77" i="15"/>
  <c r="F77" i="15"/>
  <c r="D77" i="15"/>
  <c r="C77" i="15"/>
  <c r="B77" i="15"/>
  <c r="F73" i="15"/>
  <c r="F72" i="15"/>
  <c r="B61" i="15"/>
  <c r="T55" i="15"/>
  <c r="S55" i="15"/>
  <c r="R55" i="15"/>
  <c r="Q55" i="15"/>
  <c r="P55" i="15"/>
  <c r="O55" i="15"/>
  <c r="N55" i="15"/>
  <c r="M55" i="15"/>
  <c r="L55" i="15"/>
  <c r="K55" i="15"/>
  <c r="J55" i="15"/>
  <c r="I55" i="15"/>
  <c r="H55" i="15"/>
  <c r="G55" i="15"/>
  <c r="F55" i="15"/>
  <c r="E55" i="15"/>
  <c r="D55" i="15"/>
  <c r="C55" i="15"/>
  <c r="B55" i="15"/>
  <c r="T44" i="15"/>
  <c r="S44" i="15"/>
  <c r="R44" i="15"/>
  <c r="Q44" i="15"/>
  <c r="P44" i="15"/>
  <c r="O44" i="15"/>
  <c r="N44" i="15"/>
  <c r="M44" i="15"/>
  <c r="L44" i="15"/>
  <c r="K44" i="15"/>
  <c r="J44" i="15"/>
  <c r="I44" i="15"/>
  <c r="H44" i="15"/>
  <c r="G44" i="15"/>
  <c r="F44" i="15"/>
  <c r="E44" i="15"/>
  <c r="D44" i="15"/>
  <c r="C44" i="15"/>
  <c r="B44" i="15"/>
  <c r="T33" i="15"/>
  <c r="S33" i="15"/>
  <c r="R33" i="15"/>
  <c r="Q33" i="15"/>
  <c r="P33" i="15"/>
  <c r="O33" i="15"/>
  <c r="N33" i="15"/>
  <c r="M33" i="15"/>
  <c r="L33" i="15"/>
  <c r="K33" i="15"/>
  <c r="J33" i="15"/>
  <c r="I33" i="15"/>
  <c r="H33" i="15"/>
  <c r="G33" i="15"/>
  <c r="E33" i="15"/>
  <c r="D33" i="15"/>
  <c r="C33" i="15"/>
  <c r="B33" i="15"/>
  <c r="F32" i="15"/>
  <c r="F31" i="15"/>
  <c r="F29" i="15"/>
  <c r="F28" i="15"/>
  <c r="F33" i="15" s="1"/>
  <c r="T22" i="15"/>
  <c r="S22" i="15"/>
  <c r="R22" i="15"/>
  <c r="Q22" i="15"/>
  <c r="P22" i="15"/>
  <c r="O22" i="15"/>
  <c r="N22" i="15"/>
  <c r="M22" i="15"/>
  <c r="L22" i="15"/>
  <c r="K22" i="15"/>
  <c r="J22" i="15"/>
  <c r="I22" i="15"/>
  <c r="H22" i="15"/>
  <c r="G22" i="15"/>
  <c r="F22" i="15"/>
  <c r="E22" i="15"/>
  <c r="D22" i="15"/>
  <c r="C22" i="15"/>
  <c r="B22" i="15"/>
  <c r="S11" i="15"/>
  <c r="Q11" i="15"/>
  <c r="P11" i="15"/>
  <c r="O11" i="15"/>
  <c r="N11" i="15"/>
  <c r="M11" i="15"/>
  <c r="L11" i="15"/>
  <c r="K11" i="15"/>
  <c r="J11" i="15"/>
  <c r="I11" i="15"/>
  <c r="H11" i="15"/>
  <c r="G11" i="15"/>
  <c r="E11" i="15"/>
  <c r="D11" i="15"/>
  <c r="C11" i="15"/>
  <c r="B11" i="15"/>
  <c r="T10" i="15"/>
  <c r="R10" i="15"/>
  <c r="F10" i="15"/>
  <c r="R9" i="15"/>
  <c r="T9" i="15" s="1"/>
  <c r="F9" i="15"/>
  <c r="R7" i="15"/>
  <c r="T7" i="15" s="1"/>
  <c r="F7" i="15"/>
  <c r="R6" i="15"/>
  <c r="T6" i="15" s="1"/>
  <c r="T11" i="15" s="1"/>
  <c r="F6" i="15"/>
  <c r="F11" i="15" s="1"/>
  <c r="R11" i="15" l="1"/>
  <c r="M78" i="12" l="1"/>
  <c r="M76" i="12"/>
  <c r="G76" i="12"/>
  <c r="M75" i="12"/>
  <c r="G75" i="12"/>
  <c r="M74" i="12"/>
  <c r="G74" i="12"/>
  <c r="M73" i="12"/>
  <c r="G73" i="12"/>
  <c r="M72" i="12"/>
  <c r="G72" i="12"/>
  <c r="B84" i="11"/>
  <c r="L72" i="11"/>
  <c r="L77" i="11"/>
  <c r="K76" i="11"/>
  <c r="F76" i="11"/>
  <c r="K75" i="11"/>
  <c r="F75" i="11"/>
  <c r="K74" i="11"/>
  <c r="F74" i="11"/>
  <c r="K73" i="11"/>
  <c r="F73" i="11"/>
  <c r="K72" i="11"/>
  <c r="F72" i="11"/>
  <c r="AF48" i="13" l="1"/>
  <c r="AF49" i="13"/>
  <c r="AE48" i="13"/>
  <c r="AE49" i="13"/>
  <c r="AD48" i="13"/>
  <c r="AD49" i="13"/>
  <c r="AC48" i="13"/>
  <c r="AC49" i="13"/>
  <c r="AB48" i="13"/>
  <c r="AB49" i="13"/>
  <c r="AA48" i="13"/>
  <c r="AA49" i="13"/>
  <c r="AF45" i="13"/>
  <c r="AF46" i="13"/>
  <c r="AE45" i="13"/>
  <c r="AE46" i="13"/>
  <c r="AD45" i="13"/>
  <c r="AD46" i="13"/>
  <c r="AC45" i="13"/>
  <c r="AC46" i="13"/>
  <c r="AF42" i="13"/>
  <c r="AF43" i="13"/>
  <c r="AE42" i="13"/>
  <c r="AE43" i="13"/>
  <c r="AD42" i="13"/>
  <c r="AD43" i="13"/>
  <c r="AC42" i="13"/>
  <c r="AC43" i="13"/>
  <c r="AB45" i="13"/>
  <c r="AB46" i="13"/>
  <c r="AA45" i="13"/>
  <c r="AA46" i="13"/>
  <c r="AA43" i="13"/>
  <c r="AB42" i="13"/>
  <c r="AB43" i="13"/>
  <c r="AA42" i="13"/>
  <c r="Z48" i="13"/>
  <c r="Z49" i="13"/>
  <c r="Y48" i="13"/>
  <c r="Y49" i="13"/>
  <c r="X48" i="13"/>
  <c r="X49" i="13"/>
  <c r="W48" i="13"/>
  <c r="W49" i="13"/>
  <c r="V48" i="13"/>
  <c r="V49" i="13"/>
  <c r="U48" i="13"/>
  <c r="U49" i="13"/>
  <c r="Z45" i="13"/>
  <c r="Z46" i="13"/>
  <c r="Y45" i="13"/>
  <c r="Y46" i="13"/>
  <c r="X45" i="13"/>
  <c r="X46" i="13"/>
  <c r="W45" i="13"/>
  <c r="W46" i="13"/>
  <c r="V45" i="13"/>
  <c r="V46" i="13"/>
  <c r="U45" i="13"/>
  <c r="U46" i="13"/>
  <c r="Z42" i="13"/>
  <c r="Z43" i="13"/>
  <c r="Y42" i="13"/>
  <c r="Y43" i="13"/>
  <c r="X42" i="13"/>
  <c r="X43" i="13"/>
  <c r="W42" i="13"/>
  <c r="W43" i="13"/>
  <c r="V42" i="13"/>
  <c r="V43" i="13"/>
  <c r="U42" i="13"/>
  <c r="U13" i="13"/>
  <c r="AB7" i="13"/>
  <c r="AC7" i="13"/>
  <c r="AE7" i="13"/>
  <c r="Z7" i="13"/>
  <c r="U7" i="13"/>
  <c r="Z33" i="13"/>
  <c r="Z34" i="13"/>
  <c r="Z35" i="13"/>
  <c r="Z36" i="13"/>
  <c r="Z37" i="13"/>
  <c r="Z38" i="13"/>
  <c r="Z39" i="13"/>
  <c r="Z40" i="13"/>
  <c r="Y33" i="13"/>
  <c r="Y34" i="13"/>
  <c r="Y35" i="13"/>
  <c r="Y36" i="13"/>
  <c r="Y37" i="13"/>
  <c r="Y38" i="13"/>
  <c r="Y39" i="13"/>
  <c r="Y40" i="13"/>
  <c r="X33" i="13"/>
  <c r="X34" i="13"/>
  <c r="X35" i="13"/>
  <c r="X36" i="13"/>
  <c r="X37" i="13"/>
  <c r="X38" i="13"/>
  <c r="X39" i="13"/>
  <c r="X40" i="13"/>
  <c r="W40" i="13"/>
  <c r="W33" i="13"/>
  <c r="W34" i="13"/>
  <c r="W35" i="13"/>
  <c r="W38" i="13"/>
  <c r="W39" i="13"/>
  <c r="V33" i="13"/>
  <c r="V34" i="13"/>
  <c r="V35" i="13"/>
  <c r="V36" i="13"/>
  <c r="V37" i="13"/>
  <c r="V38" i="13"/>
  <c r="V39" i="13"/>
  <c r="V40" i="13"/>
  <c r="U33" i="13"/>
  <c r="U34" i="13"/>
  <c r="U35" i="13"/>
  <c r="U36" i="13"/>
  <c r="U37" i="13"/>
  <c r="U38" i="13"/>
  <c r="U39" i="13"/>
  <c r="U40" i="13"/>
  <c r="Z24" i="13"/>
  <c r="Z25" i="13"/>
  <c r="Z26" i="13"/>
  <c r="Z27" i="13"/>
  <c r="Z28" i="13"/>
  <c r="Z29" i="13"/>
  <c r="Z30" i="13"/>
  <c r="Z31" i="13"/>
  <c r="Y24" i="13"/>
  <c r="Y25" i="13"/>
  <c r="Y26" i="13"/>
  <c r="Y27" i="13"/>
  <c r="Y28" i="13"/>
  <c r="Y29" i="13"/>
  <c r="Y30" i="13"/>
  <c r="Y31" i="13"/>
  <c r="X24" i="13"/>
  <c r="X25" i="13"/>
  <c r="X26" i="13"/>
  <c r="X27" i="13"/>
  <c r="X28" i="13"/>
  <c r="X29" i="13"/>
  <c r="X30" i="13"/>
  <c r="X31" i="13"/>
  <c r="W24" i="13"/>
  <c r="W25" i="13"/>
  <c r="W26" i="13"/>
  <c r="W27" i="13"/>
  <c r="W28" i="13"/>
  <c r="W29" i="13"/>
  <c r="W30" i="13"/>
  <c r="W31" i="13"/>
  <c r="V24" i="13"/>
  <c r="V25" i="13"/>
  <c r="V26" i="13"/>
  <c r="V27" i="13"/>
  <c r="V28" i="13"/>
  <c r="V29" i="13"/>
  <c r="V30" i="13"/>
  <c r="V31" i="13"/>
  <c r="V23" i="13"/>
  <c r="W23" i="13"/>
  <c r="X23" i="13"/>
  <c r="Y23" i="13"/>
  <c r="Z23" i="13"/>
  <c r="U24" i="13"/>
  <c r="U25" i="13"/>
  <c r="U26" i="13"/>
  <c r="U27" i="13"/>
  <c r="U28" i="13"/>
  <c r="U29" i="13"/>
  <c r="U30" i="13"/>
  <c r="U31" i="13"/>
  <c r="U23" i="13"/>
  <c r="Z15" i="13"/>
  <c r="Z16" i="13"/>
  <c r="Z17" i="13"/>
  <c r="Z18" i="13"/>
  <c r="Z19" i="13"/>
  <c r="Z20" i="13"/>
  <c r="Z21" i="13"/>
  <c r="Z22" i="13"/>
  <c r="Y15" i="13"/>
  <c r="Y16" i="13"/>
  <c r="Y17" i="13"/>
  <c r="Y18" i="13"/>
  <c r="Y19" i="13"/>
  <c r="Y20" i="13"/>
  <c r="Y21" i="13"/>
  <c r="Y22" i="13"/>
  <c r="X15" i="13"/>
  <c r="X16" i="13"/>
  <c r="X17" i="13"/>
  <c r="X18" i="13"/>
  <c r="X19" i="13"/>
  <c r="X20" i="13"/>
  <c r="X21" i="13"/>
  <c r="X22" i="13"/>
  <c r="W15" i="13"/>
  <c r="W16" i="13"/>
  <c r="W17" i="13"/>
  <c r="W18" i="13"/>
  <c r="W19" i="13"/>
  <c r="W20" i="13"/>
  <c r="W21" i="13"/>
  <c r="W22" i="13"/>
  <c r="V15" i="13"/>
  <c r="V16" i="13"/>
  <c r="V17" i="13"/>
  <c r="V18" i="13"/>
  <c r="V19" i="13"/>
  <c r="V20" i="13"/>
  <c r="V21" i="13"/>
  <c r="V22" i="13"/>
  <c r="U15" i="13"/>
  <c r="U16" i="13"/>
  <c r="U17" i="13"/>
  <c r="U18" i="13"/>
  <c r="U19" i="13"/>
  <c r="U20" i="13"/>
  <c r="U21" i="13"/>
  <c r="U22" i="13"/>
  <c r="Z9" i="13"/>
  <c r="Z10" i="13"/>
  <c r="Z11" i="13"/>
  <c r="Z12" i="13"/>
  <c r="Z13" i="13"/>
  <c r="Y9" i="13"/>
  <c r="Y10" i="13"/>
  <c r="Y11" i="13"/>
  <c r="Y12" i="13"/>
  <c r="Y13" i="13"/>
  <c r="X9" i="13"/>
  <c r="X10" i="13"/>
  <c r="X11" i="13"/>
  <c r="X12" i="13"/>
  <c r="X13" i="13"/>
  <c r="W9" i="13"/>
  <c r="W10" i="13"/>
  <c r="W11" i="13"/>
  <c r="W12" i="13"/>
  <c r="W13" i="13"/>
  <c r="V9" i="13"/>
  <c r="V10" i="13"/>
  <c r="V11" i="13"/>
  <c r="V12" i="13"/>
  <c r="V13" i="13"/>
  <c r="U9" i="13"/>
  <c r="U10" i="13"/>
  <c r="U11" i="13"/>
  <c r="U12" i="13"/>
  <c r="AF33" i="13"/>
  <c r="AF34" i="13"/>
  <c r="AF35" i="13"/>
  <c r="AF36" i="13"/>
  <c r="AF37" i="13"/>
  <c r="AF38" i="13"/>
  <c r="AF39" i="13"/>
  <c r="AF40" i="13"/>
  <c r="AE33" i="13"/>
  <c r="AE34" i="13"/>
  <c r="AE35" i="13"/>
  <c r="AE36" i="13"/>
  <c r="AE37" i="13"/>
  <c r="AE38" i="13"/>
  <c r="AE39" i="13"/>
  <c r="AE40" i="13"/>
  <c r="AD33" i="13"/>
  <c r="AD34" i="13"/>
  <c r="AD35" i="13"/>
  <c r="AD36" i="13"/>
  <c r="AD37" i="13"/>
  <c r="AD38" i="13"/>
  <c r="AD39" i="13"/>
  <c r="AD40" i="13"/>
  <c r="AC33" i="13"/>
  <c r="AC34" i="13"/>
  <c r="AC35" i="13"/>
  <c r="AC36" i="13"/>
  <c r="AC37" i="13"/>
  <c r="AC38" i="13"/>
  <c r="AC39" i="13"/>
  <c r="AC40" i="13"/>
  <c r="AB35" i="13"/>
  <c r="AB36" i="13"/>
  <c r="AB37" i="13"/>
  <c r="AB38" i="13"/>
  <c r="AB39" i="13"/>
  <c r="AB40" i="13"/>
  <c r="AB33" i="13"/>
  <c r="AB34" i="13"/>
  <c r="AA33" i="13"/>
  <c r="AA34" i="13"/>
  <c r="AA35" i="13"/>
  <c r="AA36" i="13"/>
  <c r="AA37" i="13"/>
  <c r="AA38" i="13"/>
  <c r="AA39" i="13"/>
  <c r="AA40" i="13"/>
  <c r="AF24" i="13"/>
  <c r="AF25" i="13"/>
  <c r="AF26" i="13"/>
  <c r="AF27" i="13"/>
  <c r="AF28" i="13"/>
  <c r="AF29" i="13"/>
  <c r="AF30" i="13"/>
  <c r="AF31" i="13"/>
  <c r="AE24" i="13"/>
  <c r="AE25" i="13"/>
  <c r="AE26" i="13"/>
  <c r="AE27" i="13"/>
  <c r="AE28" i="13"/>
  <c r="AE29" i="13"/>
  <c r="AE30" i="13"/>
  <c r="AE31" i="13"/>
  <c r="AD24" i="13"/>
  <c r="AD25" i="13"/>
  <c r="AD26" i="13"/>
  <c r="AD27" i="13"/>
  <c r="AD28" i="13"/>
  <c r="AD29" i="13"/>
  <c r="AD30" i="13"/>
  <c r="AD31" i="13"/>
  <c r="AC24" i="13"/>
  <c r="AC25" i="13"/>
  <c r="AC26" i="13"/>
  <c r="AC27" i="13"/>
  <c r="AC28" i="13"/>
  <c r="AC29" i="13"/>
  <c r="AC30" i="13"/>
  <c r="AC31" i="13"/>
  <c r="AB24" i="13"/>
  <c r="AB25" i="13"/>
  <c r="AB26" i="13"/>
  <c r="AB27" i="13"/>
  <c r="AB28" i="13"/>
  <c r="AB29" i="13"/>
  <c r="AB30" i="13"/>
  <c r="AB31" i="13"/>
  <c r="AB23" i="13"/>
  <c r="AC23" i="13"/>
  <c r="AD23" i="13"/>
  <c r="AE23" i="13"/>
  <c r="AF23" i="13"/>
  <c r="AA24" i="13"/>
  <c r="AA25" i="13"/>
  <c r="AA26" i="13"/>
  <c r="AA27" i="13"/>
  <c r="AA28" i="13"/>
  <c r="AA29" i="13"/>
  <c r="AA30" i="13"/>
  <c r="AA31" i="13"/>
  <c r="AA23" i="13"/>
  <c r="AF21" i="13"/>
  <c r="AF22" i="13"/>
  <c r="AE21" i="13"/>
  <c r="AE22" i="13"/>
  <c r="AD21" i="13"/>
  <c r="AD22" i="13"/>
  <c r="AC21" i="13"/>
  <c r="AC22" i="13"/>
  <c r="AB21" i="13"/>
  <c r="AB22" i="13"/>
  <c r="AA21" i="13"/>
  <c r="AA22" i="13"/>
  <c r="AF18" i="13"/>
  <c r="AF19" i="13"/>
  <c r="AE18" i="13"/>
  <c r="AE19" i="13"/>
  <c r="AD18" i="13"/>
  <c r="AD19" i="13"/>
  <c r="AC18" i="13"/>
  <c r="AC19" i="13"/>
  <c r="AB18" i="13"/>
  <c r="AB19" i="13"/>
  <c r="AA18" i="13"/>
  <c r="AA19" i="13"/>
  <c r="AF15" i="13"/>
  <c r="AF16" i="13"/>
  <c r="AE15" i="13"/>
  <c r="AE16" i="13"/>
  <c r="AD15" i="13"/>
  <c r="AD16" i="13"/>
  <c r="AC15" i="13"/>
  <c r="AC16" i="13"/>
  <c r="AB15" i="13"/>
  <c r="AB16" i="13"/>
  <c r="AA15" i="13"/>
  <c r="AA16" i="13"/>
  <c r="AF12" i="13"/>
  <c r="AF13" i="13"/>
  <c r="AE12" i="13"/>
  <c r="AE13" i="13"/>
  <c r="AD12" i="13"/>
  <c r="AD13" i="13"/>
  <c r="AC12" i="13"/>
  <c r="AC13" i="13"/>
  <c r="AB12" i="13"/>
  <c r="AB13" i="13"/>
  <c r="AA12" i="13"/>
  <c r="AA13" i="13"/>
  <c r="AF9" i="13"/>
  <c r="AF10" i="13"/>
  <c r="AE9" i="13"/>
  <c r="AE10" i="13"/>
  <c r="AD9" i="13"/>
  <c r="AD10" i="13"/>
  <c r="AC9" i="13"/>
  <c r="AC10" i="13"/>
  <c r="AB9" i="13"/>
  <c r="AB10" i="13"/>
  <c r="AA9" i="13"/>
  <c r="AA10" i="13"/>
  <c r="AD7" i="13"/>
  <c r="AA7" i="13"/>
  <c r="AA6" i="13"/>
  <c r="AA5" i="13"/>
  <c r="U6" i="13"/>
  <c r="X7" i="13"/>
  <c r="AB6" i="13"/>
  <c r="AC6" i="13"/>
  <c r="AD6" i="13"/>
  <c r="AE6" i="13"/>
  <c r="AF6" i="13"/>
  <c r="V6" i="13"/>
  <c r="W6" i="13"/>
  <c r="X6" i="13"/>
  <c r="Y6" i="13"/>
  <c r="Z6" i="13"/>
  <c r="L101" i="12"/>
  <c r="E101" i="12"/>
  <c r="D101" i="12"/>
  <c r="P99" i="12"/>
  <c r="J99" i="12"/>
  <c r="I99" i="12"/>
  <c r="H99" i="12"/>
  <c r="D99" i="12"/>
  <c r="B99" i="12"/>
  <c r="K98" i="12"/>
  <c r="J98" i="12"/>
  <c r="H98" i="12"/>
  <c r="C98" i="12"/>
  <c r="B98" i="12"/>
  <c r="L97" i="12"/>
  <c r="J97" i="12"/>
  <c r="I97" i="12"/>
  <c r="H97" i="12"/>
  <c r="E97" i="12"/>
  <c r="D97" i="12"/>
  <c r="C97" i="12"/>
  <c r="B97" i="12"/>
  <c r="N96" i="12"/>
  <c r="H96" i="12"/>
  <c r="F96" i="12"/>
  <c r="B96" i="12"/>
  <c r="P95" i="12"/>
  <c r="J95" i="12"/>
  <c r="I95" i="12"/>
  <c r="H95" i="12"/>
  <c r="D95" i="12"/>
  <c r="B95" i="12"/>
  <c r="L90" i="12"/>
  <c r="K90" i="12"/>
  <c r="J90" i="12"/>
  <c r="I90" i="12"/>
  <c r="H90" i="12"/>
  <c r="F90" i="12"/>
  <c r="E90" i="12"/>
  <c r="D90" i="12"/>
  <c r="C90" i="12"/>
  <c r="B90" i="12"/>
  <c r="L89" i="12"/>
  <c r="D89" i="12"/>
  <c r="L88" i="12"/>
  <c r="K88" i="12"/>
  <c r="J88" i="12"/>
  <c r="I88" i="12"/>
  <c r="H88" i="12"/>
  <c r="F88" i="12"/>
  <c r="E88" i="12"/>
  <c r="D88" i="12"/>
  <c r="C88" i="12"/>
  <c r="B88" i="12"/>
  <c r="P87" i="12"/>
  <c r="L87" i="12"/>
  <c r="K87" i="12"/>
  <c r="J87" i="12"/>
  <c r="I87" i="12"/>
  <c r="H87" i="12"/>
  <c r="F87" i="12"/>
  <c r="E87" i="12"/>
  <c r="D87" i="12"/>
  <c r="C87" i="12"/>
  <c r="B87" i="12"/>
  <c r="O86" i="12"/>
  <c r="L86" i="12"/>
  <c r="K86" i="12"/>
  <c r="J86" i="12"/>
  <c r="I86" i="12"/>
  <c r="H86" i="12"/>
  <c r="F86" i="12"/>
  <c r="E86" i="12"/>
  <c r="D86" i="12"/>
  <c r="C86" i="12"/>
  <c r="B86" i="12"/>
  <c r="M85" i="12"/>
  <c r="L85" i="12"/>
  <c r="K85" i="12"/>
  <c r="J85" i="12"/>
  <c r="I85" i="12"/>
  <c r="H85" i="12"/>
  <c r="F85" i="12"/>
  <c r="E85" i="12"/>
  <c r="D85" i="12"/>
  <c r="C85" i="12"/>
  <c r="B85" i="12"/>
  <c r="L84" i="12"/>
  <c r="K84" i="12"/>
  <c r="J84" i="12"/>
  <c r="I84" i="12"/>
  <c r="H84" i="12"/>
  <c r="F84" i="12"/>
  <c r="E84" i="12"/>
  <c r="D84" i="12"/>
  <c r="C84" i="12"/>
  <c r="B84" i="12"/>
  <c r="R78" i="12"/>
  <c r="R101" i="12" s="1"/>
  <c r="Q78" i="12"/>
  <c r="Q90" i="12" s="1"/>
  <c r="P78" i="12"/>
  <c r="O78" i="12"/>
  <c r="N78" i="12"/>
  <c r="S78" i="12"/>
  <c r="P77" i="12"/>
  <c r="P89" i="12" s="1"/>
  <c r="L77" i="12"/>
  <c r="L100" i="12" s="1"/>
  <c r="K77" i="12"/>
  <c r="K89" i="12" s="1"/>
  <c r="J77" i="12"/>
  <c r="J89" i="12" s="1"/>
  <c r="I77" i="12"/>
  <c r="O77" i="12" s="1"/>
  <c r="H77" i="12"/>
  <c r="F77" i="12"/>
  <c r="F89" i="12" s="1"/>
  <c r="E77" i="12"/>
  <c r="E100" i="12" s="1"/>
  <c r="D77" i="12"/>
  <c r="D100" i="12" s="1"/>
  <c r="C77" i="12"/>
  <c r="C89" i="12" s="1"/>
  <c r="B77" i="12"/>
  <c r="B89" i="12" s="1"/>
  <c r="R76" i="12"/>
  <c r="R88" i="12" s="1"/>
  <c r="Q76" i="12"/>
  <c r="Q88" i="12" s="1"/>
  <c r="P76" i="12"/>
  <c r="P88" i="12" s="1"/>
  <c r="O76" i="12"/>
  <c r="O99" i="12" s="1"/>
  <c r="N76" i="12"/>
  <c r="N99" i="12" s="1"/>
  <c r="M88" i="12"/>
  <c r="G99" i="12"/>
  <c r="R75" i="12"/>
  <c r="R87" i="12" s="1"/>
  <c r="Q75" i="12"/>
  <c r="Q98" i="12" s="1"/>
  <c r="P75" i="12"/>
  <c r="P98" i="12" s="1"/>
  <c r="O75" i="12"/>
  <c r="O87" i="12" s="1"/>
  <c r="N75" i="12"/>
  <c r="N87" i="12" s="1"/>
  <c r="M98" i="12"/>
  <c r="G87" i="12"/>
  <c r="R74" i="12"/>
  <c r="R97" i="12" s="1"/>
  <c r="Q74" i="12"/>
  <c r="Q86" i="12" s="1"/>
  <c r="P74" i="12"/>
  <c r="P86" i="12" s="1"/>
  <c r="O74" i="12"/>
  <c r="O97" i="12" s="1"/>
  <c r="N74" i="12"/>
  <c r="N86" i="12" s="1"/>
  <c r="M86" i="12"/>
  <c r="G97" i="12"/>
  <c r="R73" i="12"/>
  <c r="R85" i="12" s="1"/>
  <c r="Q73" i="12"/>
  <c r="Q85" i="12" s="1"/>
  <c r="P73" i="12"/>
  <c r="P85" i="12" s="1"/>
  <c r="O73" i="12"/>
  <c r="O85" i="12" s="1"/>
  <c r="N73" i="12"/>
  <c r="N85" i="12" s="1"/>
  <c r="G85" i="12"/>
  <c r="R72" i="12"/>
  <c r="R84" i="12" s="1"/>
  <c r="Q72" i="12"/>
  <c r="Q84" i="12" s="1"/>
  <c r="P72" i="12"/>
  <c r="P84" i="12" s="1"/>
  <c r="O72" i="12"/>
  <c r="O95" i="12" s="1"/>
  <c r="N72" i="12"/>
  <c r="N95" i="12" s="1"/>
  <c r="M84" i="12"/>
  <c r="A69" i="12"/>
  <c r="R67" i="12"/>
  <c r="L67" i="12"/>
  <c r="K67" i="12"/>
  <c r="K101" i="12" s="1"/>
  <c r="J67" i="12"/>
  <c r="J101" i="12" s="1"/>
  <c r="I67" i="12"/>
  <c r="I101" i="12" s="1"/>
  <c r="H67" i="12"/>
  <c r="H101" i="12" s="1"/>
  <c r="F67" i="12"/>
  <c r="F101" i="12" s="1"/>
  <c r="E67" i="12"/>
  <c r="D67" i="12"/>
  <c r="C67" i="12"/>
  <c r="C101" i="12" s="1"/>
  <c r="B67" i="12"/>
  <c r="B101" i="12" s="1"/>
  <c r="L66" i="12"/>
  <c r="D66" i="12"/>
  <c r="O65" i="12"/>
  <c r="N65" i="12"/>
  <c r="L65" i="12"/>
  <c r="L99" i="12" s="1"/>
  <c r="K65" i="12"/>
  <c r="K99" i="12" s="1"/>
  <c r="J65" i="12"/>
  <c r="P65" i="12" s="1"/>
  <c r="I65" i="12"/>
  <c r="H65" i="12"/>
  <c r="F65" i="12"/>
  <c r="F99" i="12" s="1"/>
  <c r="E65" i="12"/>
  <c r="E99" i="12" s="1"/>
  <c r="D65" i="12"/>
  <c r="C65" i="12"/>
  <c r="C99" i="12" s="1"/>
  <c r="B65" i="12"/>
  <c r="Q64" i="12"/>
  <c r="P64" i="12"/>
  <c r="L64" i="12"/>
  <c r="L98" i="12" s="1"/>
  <c r="K64" i="12"/>
  <c r="J64" i="12"/>
  <c r="I64" i="12"/>
  <c r="I98" i="12" s="1"/>
  <c r="H64" i="12"/>
  <c r="N64" i="12" s="1"/>
  <c r="F64" i="12"/>
  <c r="F98" i="12" s="1"/>
  <c r="E64" i="12"/>
  <c r="E98" i="12" s="1"/>
  <c r="D64" i="12"/>
  <c r="D98" i="12" s="1"/>
  <c r="C64" i="12"/>
  <c r="B64" i="12"/>
  <c r="R63" i="12"/>
  <c r="L63" i="12"/>
  <c r="K63" i="12"/>
  <c r="K97" i="12" s="1"/>
  <c r="J63" i="12"/>
  <c r="P63" i="12" s="1"/>
  <c r="I63" i="12"/>
  <c r="H63" i="12"/>
  <c r="F63" i="12"/>
  <c r="F97" i="12" s="1"/>
  <c r="E63" i="12"/>
  <c r="D63" i="12"/>
  <c r="C63" i="12"/>
  <c r="O63" i="12" s="1"/>
  <c r="B63" i="12"/>
  <c r="N63" i="12" s="1"/>
  <c r="L62" i="12"/>
  <c r="L96" i="12" s="1"/>
  <c r="K62" i="12"/>
  <c r="K96" i="12" s="1"/>
  <c r="J62" i="12"/>
  <c r="J96" i="12" s="1"/>
  <c r="I62" i="12"/>
  <c r="I96" i="12" s="1"/>
  <c r="H62" i="12"/>
  <c r="N62" i="12" s="1"/>
  <c r="F62" i="12"/>
  <c r="E62" i="12"/>
  <c r="E96" i="12" s="1"/>
  <c r="D62" i="12"/>
  <c r="D96" i="12" s="1"/>
  <c r="C62" i="12"/>
  <c r="C96" i="12" s="1"/>
  <c r="B62" i="12"/>
  <c r="O61" i="12"/>
  <c r="N61" i="12"/>
  <c r="L61" i="12"/>
  <c r="L95" i="12" s="1"/>
  <c r="K61" i="12"/>
  <c r="K95" i="12" s="1"/>
  <c r="J61" i="12"/>
  <c r="P61" i="12" s="1"/>
  <c r="I61" i="12"/>
  <c r="H61" i="12"/>
  <c r="F61" i="12"/>
  <c r="F95" i="12" s="1"/>
  <c r="E61" i="12"/>
  <c r="E95" i="12" s="1"/>
  <c r="D61" i="12"/>
  <c r="C61" i="12"/>
  <c r="C95" i="12" s="1"/>
  <c r="B61" i="12"/>
  <c r="L58" i="12"/>
  <c r="R56" i="12"/>
  <c r="Q56" i="12"/>
  <c r="P56" i="12"/>
  <c r="P90" i="12" s="1"/>
  <c r="O56" i="12"/>
  <c r="N56" i="12"/>
  <c r="M56" i="12"/>
  <c r="M90" i="12" s="1"/>
  <c r="G56" i="12"/>
  <c r="G90" i="12" s="1"/>
  <c r="R55" i="12"/>
  <c r="Q55" i="12"/>
  <c r="L55" i="12"/>
  <c r="K55" i="12"/>
  <c r="J55" i="12"/>
  <c r="P55" i="12" s="1"/>
  <c r="I55" i="12"/>
  <c r="O55" i="12" s="1"/>
  <c r="H55" i="12"/>
  <c r="M55" i="12" s="1"/>
  <c r="F55" i="12"/>
  <c r="E55" i="12"/>
  <c r="D55" i="12"/>
  <c r="C55" i="12"/>
  <c r="B55" i="12"/>
  <c r="G55" i="12" s="1"/>
  <c r="S54" i="12"/>
  <c r="R54" i="12"/>
  <c r="Q54" i="12"/>
  <c r="P54" i="12"/>
  <c r="O54" i="12"/>
  <c r="N54" i="12"/>
  <c r="M54" i="12"/>
  <c r="G54" i="12"/>
  <c r="G88" i="12" s="1"/>
  <c r="S53" i="12"/>
  <c r="R53" i="12"/>
  <c r="Q53" i="12"/>
  <c r="P53" i="12"/>
  <c r="O53" i="12"/>
  <c r="N53" i="12"/>
  <c r="M53" i="12"/>
  <c r="M87" i="12" s="1"/>
  <c r="G53" i="12"/>
  <c r="S52" i="12"/>
  <c r="R52" i="12"/>
  <c r="Q52" i="12"/>
  <c r="P52" i="12"/>
  <c r="O52" i="12"/>
  <c r="N52" i="12"/>
  <c r="M52" i="12"/>
  <c r="G52" i="12"/>
  <c r="G86" i="12" s="1"/>
  <c r="S51" i="12"/>
  <c r="R51" i="12"/>
  <c r="Q51" i="12"/>
  <c r="P51" i="12"/>
  <c r="O51" i="12"/>
  <c r="N51" i="12"/>
  <c r="M51" i="12"/>
  <c r="G51" i="12"/>
  <c r="S50" i="12"/>
  <c r="R50" i="12"/>
  <c r="Q50" i="12"/>
  <c r="P50" i="12"/>
  <c r="O50" i="12"/>
  <c r="N50" i="12"/>
  <c r="M50" i="12"/>
  <c r="G50" i="12"/>
  <c r="G84" i="12" s="1"/>
  <c r="S45" i="12"/>
  <c r="R45" i="12"/>
  <c r="Q45" i="12"/>
  <c r="P45" i="12"/>
  <c r="O45" i="12"/>
  <c r="N45" i="12"/>
  <c r="M45" i="12"/>
  <c r="G45" i="12"/>
  <c r="L44" i="12"/>
  <c r="R44" i="12" s="1"/>
  <c r="K44" i="12"/>
  <c r="Q44" i="12" s="1"/>
  <c r="J44" i="12"/>
  <c r="I44" i="12"/>
  <c r="H44" i="12"/>
  <c r="N44" i="12" s="1"/>
  <c r="F44" i="12"/>
  <c r="E44" i="12"/>
  <c r="D44" i="12"/>
  <c r="P44" i="12" s="1"/>
  <c r="C44" i="12"/>
  <c r="O44" i="12" s="1"/>
  <c r="B44" i="12"/>
  <c r="G44" i="12" s="1"/>
  <c r="R43" i="12"/>
  <c r="Q43" i="12"/>
  <c r="P43" i="12"/>
  <c r="O43" i="12"/>
  <c r="N43" i="12"/>
  <c r="M43" i="12"/>
  <c r="S43" i="12" s="1"/>
  <c r="G43" i="12"/>
  <c r="R42" i="12"/>
  <c r="Q42" i="12"/>
  <c r="P42" i="12"/>
  <c r="O42" i="12"/>
  <c r="N42" i="12"/>
  <c r="M42" i="12"/>
  <c r="S42" i="12" s="1"/>
  <c r="G42" i="12"/>
  <c r="R41" i="12"/>
  <c r="Q41" i="12"/>
  <c r="P41" i="12"/>
  <c r="O41" i="12"/>
  <c r="N41" i="12"/>
  <c r="M41" i="12"/>
  <c r="S41" i="12" s="1"/>
  <c r="G41" i="12"/>
  <c r="R40" i="12"/>
  <c r="Q40" i="12"/>
  <c r="P40" i="12"/>
  <c r="O40" i="12"/>
  <c r="N40" i="12"/>
  <c r="M40" i="12"/>
  <c r="S40" i="12" s="1"/>
  <c r="G40" i="12"/>
  <c r="R39" i="12"/>
  <c r="Q39" i="12"/>
  <c r="P39" i="12"/>
  <c r="O39" i="12"/>
  <c r="N39" i="12"/>
  <c r="M39" i="12"/>
  <c r="S39" i="12" s="1"/>
  <c r="G39" i="12"/>
  <c r="R34" i="12"/>
  <c r="Q34" i="12"/>
  <c r="P34" i="12"/>
  <c r="O34" i="12"/>
  <c r="N34" i="12"/>
  <c r="M34" i="12"/>
  <c r="S34" i="12" s="1"/>
  <c r="G34" i="12"/>
  <c r="N33" i="12"/>
  <c r="M33" i="12"/>
  <c r="S33" i="12" s="1"/>
  <c r="L33" i="12"/>
  <c r="K33" i="12"/>
  <c r="Q33" i="12" s="1"/>
  <c r="J33" i="12"/>
  <c r="P33" i="12" s="1"/>
  <c r="I33" i="12"/>
  <c r="O33" i="12" s="1"/>
  <c r="H33" i="12"/>
  <c r="F33" i="12"/>
  <c r="R33" i="12" s="1"/>
  <c r="E33" i="12"/>
  <c r="E66" i="12" s="1"/>
  <c r="D33" i="12"/>
  <c r="C33" i="12"/>
  <c r="B33" i="12"/>
  <c r="G33" i="12" s="1"/>
  <c r="R32" i="12"/>
  <c r="Q32" i="12"/>
  <c r="P32" i="12"/>
  <c r="O32" i="12"/>
  <c r="N32" i="12"/>
  <c r="M32" i="12"/>
  <c r="S32" i="12" s="1"/>
  <c r="G32" i="12"/>
  <c r="R31" i="12"/>
  <c r="Q31" i="12"/>
  <c r="P31" i="12"/>
  <c r="O31" i="12"/>
  <c r="N31" i="12"/>
  <c r="M31" i="12"/>
  <c r="S31" i="12" s="1"/>
  <c r="G31" i="12"/>
  <c r="R30" i="12"/>
  <c r="Q30" i="12"/>
  <c r="P30" i="12"/>
  <c r="O30" i="12"/>
  <c r="N30" i="12"/>
  <c r="M30" i="12"/>
  <c r="S30" i="12" s="1"/>
  <c r="G30" i="12"/>
  <c r="R29" i="12"/>
  <c r="Q29" i="12"/>
  <c r="P29" i="12"/>
  <c r="O29" i="12"/>
  <c r="N29" i="12"/>
  <c r="M29" i="12"/>
  <c r="S29" i="12" s="1"/>
  <c r="G29" i="12"/>
  <c r="R28" i="12"/>
  <c r="Q28" i="12"/>
  <c r="P28" i="12"/>
  <c r="O28" i="12"/>
  <c r="N28" i="12"/>
  <c r="M28" i="12"/>
  <c r="S28" i="12" s="1"/>
  <c r="G28" i="12"/>
  <c r="R23" i="12"/>
  <c r="Q23" i="12"/>
  <c r="P23" i="12"/>
  <c r="O23" i="12"/>
  <c r="N23" i="12"/>
  <c r="M23" i="12"/>
  <c r="S23" i="12" s="1"/>
  <c r="G23" i="12"/>
  <c r="P22" i="12"/>
  <c r="O22" i="12"/>
  <c r="L22" i="12"/>
  <c r="R22" i="12" s="1"/>
  <c r="K22" i="12"/>
  <c r="Q22" i="12" s="1"/>
  <c r="J22" i="12"/>
  <c r="I22" i="12"/>
  <c r="H22" i="12"/>
  <c r="N22" i="12" s="1"/>
  <c r="G22" i="12"/>
  <c r="F22" i="12"/>
  <c r="E22" i="12"/>
  <c r="D22" i="12"/>
  <c r="C22" i="12"/>
  <c r="B22" i="12"/>
  <c r="R21" i="12"/>
  <c r="Q21" i="12"/>
  <c r="P21" i="12"/>
  <c r="O21" i="12"/>
  <c r="N21" i="12"/>
  <c r="M21" i="12"/>
  <c r="S21" i="12" s="1"/>
  <c r="G21" i="12"/>
  <c r="R20" i="12"/>
  <c r="Q20" i="12"/>
  <c r="P20" i="12"/>
  <c r="O20" i="12"/>
  <c r="N20" i="12"/>
  <c r="M20" i="12"/>
  <c r="S20" i="12" s="1"/>
  <c r="G20" i="12"/>
  <c r="R19" i="12"/>
  <c r="Q19" i="12"/>
  <c r="P19" i="12"/>
  <c r="O19" i="12"/>
  <c r="N19" i="12"/>
  <c r="M19" i="12"/>
  <c r="S19" i="12" s="1"/>
  <c r="G19" i="12"/>
  <c r="R18" i="12"/>
  <c r="Q18" i="12"/>
  <c r="P18" i="12"/>
  <c r="O18" i="12"/>
  <c r="N18" i="12"/>
  <c r="M18" i="12"/>
  <c r="S18" i="12" s="1"/>
  <c r="G18" i="12"/>
  <c r="R17" i="12"/>
  <c r="Q17" i="12"/>
  <c r="P17" i="12"/>
  <c r="O17" i="12"/>
  <c r="N17" i="12"/>
  <c r="M17" i="12"/>
  <c r="S17" i="12" s="1"/>
  <c r="G17" i="12"/>
  <c r="R12" i="12"/>
  <c r="Q12" i="12"/>
  <c r="P12" i="12"/>
  <c r="O12" i="12"/>
  <c r="N12" i="12"/>
  <c r="M12" i="12"/>
  <c r="M67" i="12" s="1"/>
  <c r="G12" i="12"/>
  <c r="G67" i="12" s="1"/>
  <c r="G101" i="12" s="1"/>
  <c r="R11" i="12"/>
  <c r="Q11" i="12"/>
  <c r="L11" i="12"/>
  <c r="K11" i="12"/>
  <c r="K66" i="12" s="1"/>
  <c r="J11" i="12"/>
  <c r="P11" i="12" s="1"/>
  <c r="I11" i="12"/>
  <c r="O11" i="12" s="1"/>
  <c r="H11" i="12"/>
  <c r="H66" i="12" s="1"/>
  <c r="N66" i="12" s="1"/>
  <c r="F11" i="12"/>
  <c r="F66" i="12" s="1"/>
  <c r="F100" i="12" s="1"/>
  <c r="E11" i="12"/>
  <c r="D11" i="12"/>
  <c r="C11" i="12"/>
  <c r="C66" i="12" s="1"/>
  <c r="C100" i="12" s="1"/>
  <c r="B11" i="12"/>
  <c r="B66" i="12" s="1"/>
  <c r="S10" i="12"/>
  <c r="R10" i="12"/>
  <c r="Q10" i="12"/>
  <c r="P10" i="12"/>
  <c r="O10" i="12"/>
  <c r="N10" i="12"/>
  <c r="M10" i="12"/>
  <c r="M65" i="12" s="1"/>
  <c r="G10" i="12"/>
  <c r="G65" i="12" s="1"/>
  <c r="S9" i="12"/>
  <c r="R9" i="12"/>
  <c r="Q9" i="12"/>
  <c r="P9" i="12"/>
  <c r="O9" i="12"/>
  <c r="N9" i="12"/>
  <c r="M9" i="12"/>
  <c r="M64" i="12" s="1"/>
  <c r="G9" i="12"/>
  <c r="G64" i="12" s="1"/>
  <c r="G98" i="12" s="1"/>
  <c r="S8" i="12"/>
  <c r="R8" i="12"/>
  <c r="Q8" i="12"/>
  <c r="P8" i="12"/>
  <c r="O8" i="12"/>
  <c r="N8" i="12"/>
  <c r="M8" i="12"/>
  <c r="M63" i="12" s="1"/>
  <c r="G8" i="12"/>
  <c r="G63" i="12" s="1"/>
  <c r="S7" i="12"/>
  <c r="R7" i="12"/>
  <c r="Q7" i="12"/>
  <c r="P7" i="12"/>
  <c r="O7" i="12"/>
  <c r="N7" i="12"/>
  <c r="M7" i="12"/>
  <c r="G7" i="12"/>
  <c r="G62" i="12" s="1"/>
  <c r="G96" i="12" s="1"/>
  <c r="S6" i="12"/>
  <c r="R6" i="12"/>
  <c r="Q6" i="12"/>
  <c r="P6" i="12"/>
  <c r="O6" i="12"/>
  <c r="N6" i="12"/>
  <c r="M6" i="12"/>
  <c r="M61" i="12" s="1"/>
  <c r="G6" i="12"/>
  <c r="G61" i="12" s="1"/>
  <c r="J90" i="11"/>
  <c r="I90" i="11"/>
  <c r="H90" i="11"/>
  <c r="G90" i="11"/>
  <c r="E90" i="11"/>
  <c r="D90" i="11"/>
  <c r="C90" i="11"/>
  <c r="B90" i="11"/>
  <c r="J88" i="11"/>
  <c r="I88" i="11"/>
  <c r="H88" i="11"/>
  <c r="G88" i="11"/>
  <c r="E88" i="11"/>
  <c r="D88" i="11"/>
  <c r="C88" i="11"/>
  <c r="B88" i="11"/>
  <c r="J87" i="11"/>
  <c r="I87" i="11"/>
  <c r="H87" i="11"/>
  <c r="G87" i="11"/>
  <c r="E87" i="11"/>
  <c r="D87" i="11"/>
  <c r="C87" i="11"/>
  <c r="B87" i="11"/>
  <c r="J86" i="11"/>
  <c r="I86" i="11"/>
  <c r="H86" i="11"/>
  <c r="G86" i="11"/>
  <c r="F86" i="11"/>
  <c r="E86" i="11"/>
  <c r="D86" i="11"/>
  <c r="C86" i="11"/>
  <c r="B86" i="11"/>
  <c r="J85" i="11"/>
  <c r="I85" i="11"/>
  <c r="H85" i="11"/>
  <c r="G85" i="11"/>
  <c r="E85" i="11"/>
  <c r="D85" i="11"/>
  <c r="C85" i="11"/>
  <c r="B85" i="11"/>
  <c r="L84" i="11"/>
  <c r="J84" i="11"/>
  <c r="I84" i="11"/>
  <c r="H84" i="11"/>
  <c r="G84" i="11"/>
  <c r="E84" i="11"/>
  <c r="D84" i="11"/>
  <c r="C84" i="11"/>
  <c r="P78" i="11"/>
  <c r="O78" i="11"/>
  <c r="N78" i="11"/>
  <c r="M78" i="11"/>
  <c r="L78" i="11"/>
  <c r="J77" i="11"/>
  <c r="I77" i="11"/>
  <c r="H77" i="11"/>
  <c r="H89" i="11" s="1"/>
  <c r="G77" i="11"/>
  <c r="E77" i="11"/>
  <c r="D77" i="11"/>
  <c r="C77" i="11"/>
  <c r="B77" i="11"/>
  <c r="O76" i="11"/>
  <c r="O88" i="11" s="1"/>
  <c r="N76" i="11"/>
  <c r="M76" i="11"/>
  <c r="L76" i="11"/>
  <c r="P75" i="11"/>
  <c r="P98" i="11" s="1"/>
  <c r="O75" i="11"/>
  <c r="O87" i="11" s="1"/>
  <c r="N75" i="11"/>
  <c r="N87" i="11" s="1"/>
  <c r="M75" i="11"/>
  <c r="L75" i="11"/>
  <c r="F87" i="11"/>
  <c r="P74" i="11"/>
  <c r="O74" i="11"/>
  <c r="O97" i="11" s="1"/>
  <c r="N74" i="11"/>
  <c r="N86" i="11" s="1"/>
  <c r="M74" i="11"/>
  <c r="M86" i="11" s="1"/>
  <c r="L74" i="11"/>
  <c r="P73" i="11"/>
  <c r="O73" i="11"/>
  <c r="O96" i="11" s="1"/>
  <c r="N73" i="11"/>
  <c r="N96" i="11" s="1"/>
  <c r="M73" i="11"/>
  <c r="M85" i="11" s="1"/>
  <c r="L73" i="11"/>
  <c r="L85" i="11" s="1"/>
  <c r="O72" i="11"/>
  <c r="N72" i="11"/>
  <c r="N95" i="11" s="1"/>
  <c r="M72" i="11"/>
  <c r="M95" i="11" s="1"/>
  <c r="K84" i="11"/>
  <c r="L67" i="11"/>
  <c r="L101" i="11" s="1"/>
  <c r="K67" i="11"/>
  <c r="J67" i="11"/>
  <c r="J101" i="11" s="1"/>
  <c r="I67" i="11"/>
  <c r="I101" i="11" s="1"/>
  <c r="H67" i="11"/>
  <c r="H101" i="11" s="1"/>
  <c r="G67" i="11"/>
  <c r="G101" i="11" s="1"/>
  <c r="E67" i="11"/>
  <c r="E101" i="11" s="1"/>
  <c r="D67" i="11"/>
  <c r="D101" i="11" s="1"/>
  <c r="C67" i="11"/>
  <c r="F67" i="11" s="1"/>
  <c r="F101" i="11" s="1"/>
  <c r="B67" i="11"/>
  <c r="B101" i="11" s="1"/>
  <c r="J66" i="11"/>
  <c r="B66" i="11"/>
  <c r="J65" i="11"/>
  <c r="J99" i="11" s="1"/>
  <c r="I65" i="11"/>
  <c r="I99" i="11" s="1"/>
  <c r="H65" i="11"/>
  <c r="H99" i="11" s="1"/>
  <c r="G65" i="11"/>
  <c r="G99" i="11" s="1"/>
  <c r="E65" i="11"/>
  <c r="E99" i="11" s="1"/>
  <c r="D65" i="11"/>
  <c r="D99" i="11" s="1"/>
  <c r="C65" i="11"/>
  <c r="C99" i="11" s="1"/>
  <c r="B65" i="11"/>
  <c r="B99" i="11" s="1"/>
  <c r="J64" i="11"/>
  <c r="J98" i="11" s="1"/>
  <c r="I64" i="11"/>
  <c r="I98" i="11" s="1"/>
  <c r="H64" i="11"/>
  <c r="H98" i="11" s="1"/>
  <c r="G64" i="11"/>
  <c r="G98" i="11" s="1"/>
  <c r="E64" i="11"/>
  <c r="E98" i="11" s="1"/>
  <c r="D64" i="11"/>
  <c r="D98" i="11" s="1"/>
  <c r="C64" i="11"/>
  <c r="C98" i="11" s="1"/>
  <c r="B64" i="11"/>
  <c r="B98" i="11" s="1"/>
  <c r="O63" i="11"/>
  <c r="J63" i="11"/>
  <c r="J97" i="11" s="1"/>
  <c r="I63" i="11"/>
  <c r="I97" i="11" s="1"/>
  <c r="H63" i="11"/>
  <c r="H97" i="11" s="1"/>
  <c r="G63" i="11"/>
  <c r="G97" i="11" s="1"/>
  <c r="E63" i="11"/>
  <c r="E97" i="11" s="1"/>
  <c r="D63" i="11"/>
  <c r="D97" i="11" s="1"/>
  <c r="C63" i="11"/>
  <c r="C97" i="11" s="1"/>
  <c r="B63" i="11"/>
  <c r="B97" i="11" s="1"/>
  <c r="O62" i="11"/>
  <c r="N62" i="11"/>
  <c r="J62" i="11"/>
  <c r="J96" i="11" s="1"/>
  <c r="I62" i="11"/>
  <c r="I96" i="11" s="1"/>
  <c r="H62" i="11"/>
  <c r="H96" i="11" s="1"/>
  <c r="G62" i="11"/>
  <c r="G96" i="11" s="1"/>
  <c r="E62" i="11"/>
  <c r="E96" i="11" s="1"/>
  <c r="D62" i="11"/>
  <c r="D96" i="11" s="1"/>
  <c r="C62" i="11"/>
  <c r="C96" i="11" s="1"/>
  <c r="B62" i="11"/>
  <c r="B96" i="11" s="1"/>
  <c r="N61" i="11"/>
  <c r="M61" i="11"/>
  <c r="J61" i="11"/>
  <c r="J95" i="11" s="1"/>
  <c r="I61" i="11"/>
  <c r="I66" i="11" s="1"/>
  <c r="H61" i="11"/>
  <c r="H66" i="11" s="1"/>
  <c r="G61" i="11"/>
  <c r="G66" i="11" s="1"/>
  <c r="K66" i="11" s="1"/>
  <c r="E61" i="11"/>
  <c r="E66" i="11" s="1"/>
  <c r="O66" i="11" s="1"/>
  <c r="D61" i="11"/>
  <c r="D95" i="11" s="1"/>
  <c r="C61" i="11"/>
  <c r="C95" i="11" s="1"/>
  <c r="B61" i="11"/>
  <c r="B95" i="11" s="1"/>
  <c r="J58" i="11"/>
  <c r="P56" i="11"/>
  <c r="P90" i="11" s="1"/>
  <c r="O56" i="11"/>
  <c r="O90" i="11" s="1"/>
  <c r="N56" i="11"/>
  <c r="N90" i="11" s="1"/>
  <c r="M56" i="11"/>
  <c r="M90" i="11" s="1"/>
  <c r="L56" i="11"/>
  <c r="K56" i="11"/>
  <c r="K90" i="11" s="1"/>
  <c r="F56" i="11"/>
  <c r="F90" i="11" s="1"/>
  <c r="M55" i="11"/>
  <c r="L55" i="11"/>
  <c r="J55" i="11"/>
  <c r="I55" i="11"/>
  <c r="H55" i="11"/>
  <c r="G55" i="11"/>
  <c r="K55" i="11" s="1"/>
  <c r="E55" i="11"/>
  <c r="O55" i="11" s="1"/>
  <c r="D55" i="11"/>
  <c r="N55" i="11" s="1"/>
  <c r="C55" i="11"/>
  <c r="B55" i="11"/>
  <c r="O54" i="11"/>
  <c r="N54" i="11"/>
  <c r="M54" i="11"/>
  <c r="L54" i="11"/>
  <c r="K54" i="11"/>
  <c r="P54" i="11" s="1"/>
  <c r="F54" i="11"/>
  <c r="O53" i="11"/>
  <c r="N53" i="11"/>
  <c r="M53" i="11"/>
  <c r="L53" i="11"/>
  <c r="L87" i="11" s="1"/>
  <c r="K53" i="11"/>
  <c r="P53" i="11" s="1"/>
  <c r="F53" i="11"/>
  <c r="O52" i="11"/>
  <c r="N52" i="11"/>
  <c r="M52" i="11"/>
  <c r="L52" i="11"/>
  <c r="K52" i="11"/>
  <c r="P52" i="11" s="1"/>
  <c r="F52" i="11"/>
  <c r="P51" i="11"/>
  <c r="O51" i="11"/>
  <c r="N51" i="11"/>
  <c r="M51" i="11"/>
  <c r="L51" i="11"/>
  <c r="K51" i="11"/>
  <c r="F51" i="11"/>
  <c r="F85" i="11" s="1"/>
  <c r="P50" i="11"/>
  <c r="O50" i="11"/>
  <c r="N50" i="11"/>
  <c r="M50" i="11"/>
  <c r="L50" i="11"/>
  <c r="K50" i="11"/>
  <c r="F50" i="11"/>
  <c r="F84" i="11" s="1"/>
  <c r="P45" i="11"/>
  <c r="O45" i="11"/>
  <c r="N45" i="11"/>
  <c r="M45" i="11"/>
  <c r="L45" i="11"/>
  <c r="K45" i="11"/>
  <c r="F45" i="11"/>
  <c r="N44" i="11"/>
  <c r="M44" i="11"/>
  <c r="J44" i="11"/>
  <c r="I44" i="11"/>
  <c r="H44" i="11"/>
  <c r="G44" i="11"/>
  <c r="L44" i="11" s="1"/>
  <c r="E44" i="11"/>
  <c r="O44" i="11" s="1"/>
  <c r="D44" i="11"/>
  <c r="C44" i="11"/>
  <c r="B44" i="11"/>
  <c r="P43" i="11"/>
  <c r="O43" i="11"/>
  <c r="N43" i="11"/>
  <c r="M43" i="11"/>
  <c r="L43" i="11"/>
  <c r="K43" i="11"/>
  <c r="F43" i="11"/>
  <c r="O42" i="11"/>
  <c r="N42" i="11"/>
  <c r="M42" i="11"/>
  <c r="L42" i="11"/>
  <c r="K42" i="11"/>
  <c r="P42" i="11" s="1"/>
  <c r="F42" i="11"/>
  <c r="O41" i="11"/>
  <c r="N41" i="11"/>
  <c r="M41" i="11"/>
  <c r="L41" i="11"/>
  <c r="K41" i="11"/>
  <c r="P41" i="11" s="1"/>
  <c r="F41" i="11"/>
  <c r="O40" i="11"/>
  <c r="N40" i="11"/>
  <c r="M40" i="11"/>
  <c r="L40" i="11"/>
  <c r="K40" i="11"/>
  <c r="P40" i="11" s="1"/>
  <c r="F40" i="11"/>
  <c r="P39" i="11"/>
  <c r="O39" i="11"/>
  <c r="N39" i="11"/>
  <c r="M39" i="11"/>
  <c r="L39" i="11"/>
  <c r="K39" i="11"/>
  <c r="F39" i="11"/>
  <c r="P34" i="11"/>
  <c r="O34" i="11"/>
  <c r="N34" i="11"/>
  <c r="M34" i="11"/>
  <c r="L34" i="11"/>
  <c r="K34" i="11"/>
  <c r="F34" i="11"/>
  <c r="O33" i="11"/>
  <c r="N33" i="11"/>
  <c r="J33" i="11"/>
  <c r="I33" i="11"/>
  <c r="H33" i="11"/>
  <c r="M33" i="11" s="1"/>
  <c r="G33" i="11"/>
  <c r="L33" i="11" s="1"/>
  <c r="F33" i="11"/>
  <c r="E33" i="11"/>
  <c r="D33" i="11"/>
  <c r="C33" i="11"/>
  <c r="B33" i="11"/>
  <c r="P32" i="11"/>
  <c r="O32" i="11"/>
  <c r="N32" i="11"/>
  <c r="M32" i="11"/>
  <c r="L32" i="11"/>
  <c r="K32" i="11"/>
  <c r="F32" i="11"/>
  <c r="P31" i="11"/>
  <c r="O31" i="11"/>
  <c r="N31" i="11"/>
  <c r="M31" i="11"/>
  <c r="L31" i="11"/>
  <c r="K31" i="11"/>
  <c r="F31" i="11"/>
  <c r="O30" i="11"/>
  <c r="N30" i="11"/>
  <c r="M30" i="11"/>
  <c r="L30" i="11"/>
  <c r="K30" i="11"/>
  <c r="P30" i="11" s="1"/>
  <c r="F30" i="11"/>
  <c r="O29" i="11"/>
  <c r="N29" i="11"/>
  <c r="M29" i="11"/>
  <c r="L29" i="11"/>
  <c r="K29" i="11"/>
  <c r="P29" i="11" s="1"/>
  <c r="F29" i="11"/>
  <c r="F62" i="11" s="1"/>
  <c r="O28" i="11"/>
  <c r="N28" i="11"/>
  <c r="M28" i="11"/>
  <c r="L28" i="11"/>
  <c r="K28" i="11"/>
  <c r="P28" i="11" s="1"/>
  <c r="F28" i="11"/>
  <c r="P23" i="11"/>
  <c r="O23" i="11"/>
  <c r="N23" i="11"/>
  <c r="M23" i="11"/>
  <c r="L23" i="11"/>
  <c r="K23" i="11"/>
  <c r="F23" i="11"/>
  <c r="O22" i="11"/>
  <c r="J22" i="11"/>
  <c r="I22" i="11"/>
  <c r="N22" i="11" s="1"/>
  <c r="H22" i="11"/>
  <c r="M22" i="11" s="1"/>
  <c r="G22" i="11"/>
  <c r="L22" i="11" s="1"/>
  <c r="E22" i="11"/>
  <c r="D22" i="11"/>
  <c r="C22" i="11"/>
  <c r="B22" i="11"/>
  <c r="F22" i="11" s="1"/>
  <c r="P21" i="11"/>
  <c r="O21" i="11"/>
  <c r="N21" i="11"/>
  <c r="M21" i="11"/>
  <c r="L21" i="11"/>
  <c r="K21" i="11"/>
  <c r="F21" i="11"/>
  <c r="P20" i="11"/>
  <c r="O20" i="11"/>
  <c r="N20" i="11"/>
  <c r="M20" i="11"/>
  <c r="L20" i="11"/>
  <c r="K20" i="11"/>
  <c r="F20" i="11"/>
  <c r="P19" i="11"/>
  <c r="O19" i="11"/>
  <c r="N19" i="11"/>
  <c r="M19" i="11"/>
  <c r="L19" i="11"/>
  <c r="K19" i="11"/>
  <c r="F19" i="11"/>
  <c r="O18" i="11"/>
  <c r="N18" i="11"/>
  <c r="M18" i="11"/>
  <c r="L18" i="11"/>
  <c r="K18" i="11"/>
  <c r="P18" i="11" s="1"/>
  <c r="F18" i="11"/>
  <c r="O17" i="11"/>
  <c r="N17" i="11"/>
  <c r="M17" i="11"/>
  <c r="L17" i="11"/>
  <c r="K17" i="11"/>
  <c r="P17" i="11" s="1"/>
  <c r="F17" i="11"/>
  <c r="F61" i="11" s="1"/>
  <c r="P61" i="11" s="1"/>
  <c r="O12" i="11"/>
  <c r="N12" i="11"/>
  <c r="M12" i="11"/>
  <c r="L12" i="11"/>
  <c r="K12" i="11"/>
  <c r="P12" i="11" s="1"/>
  <c r="F12" i="11"/>
  <c r="J11" i="11"/>
  <c r="O11" i="11" s="1"/>
  <c r="I11" i="11"/>
  <c r="N11" i="11" s="1"/>
  <c r="H11" i="11"/>
  <c r="M11" i="11" s="1"/>
  <c r="G11" i="11"/>
  <c r="E11" i="11"/>
  <c r="D11" i="11"/>
  <c r="C11" i="11"/>
  <c r="B11" i="11"/>
  <c r="F11" i="11" s="1"/>
  <c r="P10" i="11"/>
  <c r="O10" i="11"/>
  <c r="N10" i="11"/>
  <c r="M10" i="11"/>
  <c r="L10" i="11"/>
  <c r="K10" i="11"/>
  <c r="K65" i="11" s="1"/>
  <c r="F10" i="11"/>
  <c r="F65" i="11" s="1"/>
  <c r="P65" i="11" s="1"/>
  <c r="P9" i="11"/>
  <c r="O9" i="11"/>
  <c r="N9" i="11"/>
  <c r="M9" i="11"/>
  <c r="L9" i="11"/>
  <c r="K9" i="11"/>
  <c r="K64" i="11" s="1"/>
  <c r="F9" i="11"/>
  <c r="F64" i="11" s="1"/>
  <c r="P64" i="11" s="1"/>
  <c r="P8" i="11"/>
  <c r="O8" i="11"/>
  <c r="N8" i="11"/>
  <c r="M8" i="11"/>
  <c r="L8" i="11"/>
  <c r="K8" i="11"/>
  <c r="K63" i="11" s="1"/>
  <c r="F8" i="11"/>
  <c r="F63" i="11" s="1"/>
  <c r="P7" i="11"/>
  <c r="O7" i="11"/>
  <c r="N7" i="11"/>
  <c r="M7" i="11"/>
  <c r="L7" i="11"/>
  <c r="K7" i="11"/>
  <c r="K62" i="11" s="1"/>
  <c r="F7" i="11"/>
  <c r="O6" i="11"/>
  <c r="N6" i="11"/>
  <c r="M6" i="11"/>
  <c r="L6" i="11"/>
  <c r="K6" i="11"/>
  <c r="K61" i="11" s="1"/>
  <c r="F6" i="11"/>
  <c r="N90" i="12" l="1"/>
  <c r="R90" i="12"/>
  <c r="O90" i="12"/>
  <c r="O88" i="12"/>
  <c r="N77" i="12"/>
  <c r="N100" i="12" s="1"/>
  <c r="O84" i="12"/>
  <c r="E89" i="12"/>
  <c r="N88" i="12"/>
  <c r="G77" i="12"/>
  <c r="G89" i="12" s="1"/>
  <c r="N84" i="12"/>
  <c r="R86" i="12"/>
  <c r="L90" i="11"/>
  <c r="F77" i="11"/>
  <c r="O77" i="11"/>
  <c r="M88" i="11"/>
  <c r="N77" i="11"/>
  <c r="I89" i="11"/>
  <c r="U43" i="13"/>
  <c r="AF7" i="13"/>
  <c r="W7" i="13"/>
  <c r="V7" i="13"/>
  <c r="Y7" i="13"/>
  <c r="K100" i="12"/>
  <c r="Q66" i="12"/>
  <c r="G95" i="12"/>
  <c r="M96" i="12"/>
  <c r="S90" i="12"/>
  <c r="M95" i="12"/>
  <c r="S61" i="12"/>
  <c r="S63" i="12"/>
  <c r="M97" i="12"/>
  <c r="S64" i="12"/>
  <c r="M99" i="12"/>
  <c r="S65" i="12"/>
  <c r="N89" i="12"/>
  <c r="S55" i="12"/>
  <c r="R66" i="12"/>
  <c r="S67" i="12"/>
  <c r="S101" i="12" s="1"/>
  <c r="M101" i="12"/>
  <c r="Q87" i="12"/>
  <c r="Q99" i="12"/>
  <c r="S12" i="12"/>
  <c r="M44" i="12"/>
  <c r="S44" i="12" s="1"/>
  <c r="S56" i="12"/>
  <c r="R64" i="12"/>
  <c r="R98" i="12" s="1"/>
  <c r="S72" i="12"/>
  <c r="S73" i="12"/>
  <c r="S74" i="12"/>
  <c r="S75" i="12"/>
  <c r="S76" i="12"/>
  <c r="Q77" i="12"/>
  <c r="R95" i="12"/>
  <c r="P96" i="12"/>
  <c r="N97" i="12"/>
  <c r="H100" i="12"/>
  <c r="P100" i="12"/>
  <c r="M62" i="12"/>
  <c r="S62" i="12" s="1"/>
  <c r="Q61" i="12"/>
  <c r="Q95" i="12" s="1"/>
  <c r="O62" i="12"/>
  <c r="O96" i="12" s="1"/>
  <c r="Q65" i="12"/>
  <c r="R77" i="12"/>
  <c r="O89" i="12"/>
  <c r="Q96" i="12"/>
  <c r="M11" i="12"/>
  <c r="R61" i="12"/>
  <c r="P62" i="12"/>
  <c r="R65" i="12"/>
  <c r="R99" i="12" s="1"/>
  <c r="N67" i="12"/>
  <c r="N101" i="12" s="1"/>
  <c r="H89" i="12"/>
  <c r="R96" i="12"/>
  <c r="P97" i="12"/>
  <c r="N98" i="12"/>
  <c r="B100" i="12"/>
  <c r="N55" i="12"/>
  <c r="Q62" i="12"/>
  <c r="I66" i="12"/>
  <c r="O66" i="12" s="1"/>
  <c r="O100" i="12" s="1"/>
  <c r="O67" i="12"/>
  <c r="O101" i="12" s="1"/>
  <c r="I89" i="12"/>
  <c r="Q101" i="12"/>
  <c r="N11" i="12"/>
  <c r="G11" i="12"/>
  <c r="G66" i="12" s="1"/>
  <c r="M22" i="12"/>
  <c r="S22" i="12" s="1"/>
  <c r="R62" i="12"/>
  <c r="J66" i="12"/>
  <c r="P66" i="12" s="1"/>
  <c r="P67" i="12"/>
  <c r="P101" i="12" s="1"/>
  <c r="M77" i="12"/>
  <c r="Q63" i="12"/>
  <c r="Q97" i="12" s="1"/>
  <c r="O64" i="12"/>
  <c r="O98" i="12" s="1"/>
  <c r="Q67" i="12"/>
  <c r="P96" i="11"/>
  <c r="K99" i="11"/>
  <c r="E100" i="11"/>
  <c r="P63" i="11"/>
  <c r="P67" i="11"/>
  <c r="P101" i="11" s="1"/>
  <c r="O95" i="11"/>
  <c r="F97" i="11"/>
  <c r="K98" i="11"/>
  <c r="L99" i="11"/>
  <c r="G100" i="11"/>
  <c r="C100" i="11"/>
  <c r="F96" i="11"/>
  <c r="K97" i="11"/>
  <c r="P62" i="11"/>
  <c r="K96" i="11"/>
  <c r="L97" i="11"/>
  <c r="M98" i="11"/>
  <c r="N89" i="11"/>
  <c r="F95" i="11"/>
  <c r="O100" i="11"/>
  <c r="O89" i="11"/>
  <c r="P55" i="11"/>
  <c r="M96" i="11"/>
  <c r="F66" i="11"/>
  <c r="P66" i="11" s="1"/>
  <c r="P97" i="11"/>
  <c r="F99" i="11"/>
  <c r="K95" i="11"/>
  <c r="F98" i="11"/>
  <c r="H100" i="11"/>
  <c r="F44" i="11"/>
  <c r="C66" i="11"/>
  <c r="M66" i="11" s="1"/>
  <c r="P76" i="11"/>
  <c r="M84" i="11"/>
  <c r="N85" i="11"/>
  <c r="O86" i="11"/>
  <c r="P87" i="11"/>
  <c r="B89" i="11"/>
  <c r="J89" i="11"/>
  <c r="I100" i="11"/>
  <c r="F55" i="11"/>
  <c r="F89" i="11" s="1"/>
  <c r="O61" i="11"/>
  <c r="D66" i="11"/>
  <c r="N66" i="11" s="1"/>
  <c r="N100" i="11" s="1"/>
  <c r="L66" i="11"/>
  <c r="M67" i="11"/>
  <c r="M101" i="11" s="1"/>
  <c r="N84" i="11"/>
  <c r="O85" i="11"/>
  <c r="P86" i="11"/>
  <c r="C89" i="11"/>
  <c r="E95" i="11"/>
  <c r="B100" i="11"/>
  <c r="J100" i="11"/>
  <c r="C101" i="11"/>
  <c r="K101" i="11"/>
  <c r="K11" i="11"/>
  <c r="P11" i="11" s="1"/>
  <c r="L65" i="11"/>
  <c r="N67" i="11"/>
  <c r="N101" i="11" s="1"/>
  <c r="K77" i="11"/>
  <c r="O84" i="11"/>
  <c r="P85" i="11"/>
  <c r="K88" i="11"/>
  <c r="D89" i="11"/>
  <c r="L11" i="11"/>
  <c r="K22" i="11"/>
  <c r="P22" i="11" s="1"/>
  <c r="L64" i="11"/>
  <c r="L98" i="11" s="1"/>
  <c r="M65" i="11"/>
  <c r="M99" i="11" s="1"/>
  <c r="O67" i="11"/>
  <c r="O101" i="11" s="1"/>
  <c r="K87" i="11"/>
  <c r="L88" i="11"/>
  <c r="E89" i="11"/>
  <c r="G95" i="11"/>
  <c r="P6" i="11"/>
  <c r="K33" i="11"/>
  <c r="P33" i="11" s="1"/>
  <c r="L63" i="11"/>
  <c r="M64" i="11"/>
  <c r="N65" i="11"/>
  <c r="N99" i="11" s="1"/>
  <c r="P72" i="11"/>
  <c r="M77" i="11"/>
  <c r="K86" i="11"/>
  <c r="H95" i="11"/>
  <c r="K44" i="11"/>
  <c r="P44" i="11" s="1"/>
  <c r="L62" i="11"/>
  <c r="L96" i="11" s="1"/>
  <c r="M63" i="11"/>
  <c r="M97" i="11" s="1"/>
  <c r="N64" i="11"/>
  <c r="N98" i="11" s="1"/>
  <c r="O65" i="11"/>
  <c r="O99" i="11" s="1"/>
  <c r="K85" i="11"/>
  <c r="L86" i="11"/>
  <c r="M87" i="11"/>
  <c r="F88" i="11"/>
  <c r="N88" i="11"/>
  <c r="G89" i="11"/>
  <c r="I95" i="11"/>
  <c r="L61" i="11"/>
  <c r="L95" i="11" s="1"/>
  <c r="M62" i="11"/>
  <c r="N63" i="11"/>
  <c r="N97" i="11" s="1"/>
  <c r="O64" i="11"/>
  <c r="O98" i="11" s="1"/>
  <c r="G100" i="12" l="1"/>
  <c r="R89" i="12"/>
  <c r="R100" i="12"/>
  <c r="S85" i="12"/>
  <c r="S96" i="12"/>
  <c r="S84" i="12"/>
  <c r="S95" i="12"/>
  <c r="J100" i="12"/>
  <c r="S97" i="12"/>
  <c r="S86" i="12"/>
  <c r="Q89" i="12"/>
  <c r="Q100" i="12"/>
  <c r="S98" i="12"/>
  <c r="S87" i="12"/>
  <c r="S77" i="12"/>
  <c r="M89" i="12"/>
  <c r="S11" i="12"/>
  <c r="M66" i="12"/>
  <c r="S66" i="12" s="1"/>
  <c r="S88" i="12"/>
  <c r="S99" i="12"/>
  <c r="I100" i="12"/>
  <c r="P95" i="11"/>
  <c r="P84" i="11"/>
  <c r="L100" i="11"/>
  <c r="L89" i="11"/>
  <c r="P77" i="11"/>
  <c r="K100" i="11"/>
  <c r="K89" i="11"/>
  <c r="P88" i="11"/>
  <c r="P99" i="11"/>
  <c r="F100" i="11"/>
  <c r="M100" i="11"/>
  <c r="M89" i="11"/>
  <c r="D100" i="11"/>
  <c r="S89" i="12" l="1"/>
  <c r="S100" i="12"/>
  <c r="M100" i="12"/>
  <c r="P89" i="11"/>
  <c r="P100" i="11"/>
  <c r="F85" i="15" l="1"/>
  <c r="D85" i="15"/>
  <c r="C85" i="15"/>
  <c r="B85" i="15"/>
  <c r="P84" i="15"/>
  <c r="N84" i="15"/>
  <c r="M84" i="15"/>
  <c r="L84" i="15"/>
  <c r="J84" i="15"/>
  <c r="I84" i="15"/>
  <c r="H84" i="15"/>
  <c r="F84" i="15"/>
  <c r="D84" i="15"/>
  <c r="C84" i="15"/>
  <c r="S77" i="15"/>
  <c r="Q77" i="15"/>
  <c r="N77" i="15"/>
  <c r="M77" i="15"/>
  <c r="L77" i="15"/>
  <c r="K77" i="15"/>
  <c r="E77" i="15"/>
  <c r="T67" i="15"/>
  <c r="S67" i="15"/>
  <c r="R67" i="15"/>
  <c r="Q67" i="15"/>
  <c r="P67" i="15"/>
  <c r="O67" i="15"/>
  <c r="N67" i="15"/>
  <c r="M67" i="15"/>
  <c r="L67" i="15"/>
  <c r="K67" i="15"/>
  <c r="J67" i="15"/>
  <c r="I67" i="15"/>
  <c r="H67" i="15"/>
  <c r="G67" i="15"/>
  <c r="F67" i="15"/>
  <c r="E67" i="15"/>
  <c r="D67" i="15"/>
  <c r="C67" i="15"/>
  <c r="B67" i="15"/>
  <c r="S65" i="15"/>
  <c r="Q65" i="15"/>
  <c r="P65" i="15"/>
  <c r="O65" i="15"/>
  <c r="N65" i="15"/>
  <c r="M65" i="15"/>
  <c r="L65" i="15"/>
  <c r="K65" i="15"/>
  <c r="J65" i="15"/>
  <c r="I65" i="15"/>
  <c r="H65" i="15"/>
  <c r="G65" i="15"/>
  <c r="E65" i="15"/>
  <c r="D65" i="15"/>
  <c r="C65" i="15"/>
  <c r="B65" i="15"/>
  <c r="S64" i="15"/>
  <c r="Q64" i="15"/>
  <c r="P64" i="15"/>
  <c r="O64" i="15"/>
  <c r="N64" i="15"/>
  <c r="M64" i="15"/>
  <c r="L64" i="15"/>
  <c r="K64" i="15"/>
  <c r="J64" i="15"/>
  <c r="I64" i="15"/>
  <c r="H64" i="15"/>
  <c r="G64" i="15"/>
  <c r="E64" i="15"/>
  <c r="D64" i="15"/>
  <c r="C64" i="15"/>
  <c r="B64" i="15"/>
  <c r="S62" i="15"/>
  <c r="Q62" i="15"/>
  <c r="P62" i="15"/>
  <c r="O62" i="15"/>
  <c r="N62" i="15"/>
  <c r="M62" i="15"/>
  <c r="L62" i="15"/>
  <c r="K62" i="15"/>
  <c r="J62" i="15"/>
  <c r="I62" i="15"/>
  <c r="H62" i="15"/>
  <c r="G62" i="15"/>
  <c r="E62" i="15"/>
  <c r="D62" i="15"/>
  <c r="D96" i="15" s="1"/>
  <c r="C62" i="15"/>
  <c r="C96" i="15" s="1"/>
  <c r="B62" i="15"/>
  <c r="S61" i="15"/>
  <c r="Q61" i="15"/>
  <c r="P61" i="15"/>
  <c r="P95" i="15" s="1"/>
  <c r="O61" i="15"/>
  <c r="N61" i="15"/>
  <c r="N95" i="15" s="1"/>
  <c r="M61" i="15"/>
  <c r="M95" i="15" s="1"/>
  <c r="L61" i="15"/>
  <c r="L95" i="15" s="1"/>
  <c r="K61" i="15"/>
  <c r="J61" i="15"/>
  <c r="J95" i="15" s="1"/>
  <c r="I61" i="15"/>
  <c r="I95" i="15" s="1"/>
  <c r="H61" i="15"/>
  <c r="H95" i="15" s="1"/>
  <c r="G61" i="15"/>
  <c r="E61" i="15"/>
  <c r="D61" i="15"/>
  <c r="D95" i="15" s="1"/>
  <c r="C61" i="15"/>
  <c r="C95" i="15" s="1"/>
  <c r="J58" i="15"/>
  <c r="R65" i="15"/>
  <c r="F65" i="15"/>
  <c r="R64" i="15"/>
  <c r="F64" i="15"/>
  <c r="T62" i="15"/>
  <c r="R61" i="15"/>
  <c r="C66" i="15"/>
  <c r="D66" i="15" l="1"/>
  <c r="J66" i="15"/>
  <c r="S66" i="15"/>
  <c r="L66" i="15"/>
  <c r="B66" i="15"/>
  <c r="K66" i="15"/>
  <c r="E66" i="15"/>
  <c r="M66" i="15"/>
  <c r="F61" i="15"/>
  <c r="F95" i="15" s="1"/>
  <c r="N66" i="15"/>
  <c r="R62" i="15"/>
  <c r="G66" i="15"/>
  <c r="O66" i="15"/>
  <c r="F62" i="15"/>
  <c r="F96" i="15" s="1"/>
  <c r="H66" i="15"/>
  <c r="P66" i="15"/>
  <c r="I66" i="15"/>
  <c r="Q66" i="15"/>
  <c r="R66" i="15"/>
  <c r="T64" i="15"/>
  <c r="T65" i="15"/>
  <c r="F66" i="15" l="1"/>
  <c r="T66" i="15"/>
  <c r="AF47" i="13"/>
  <c r="AE47" i="13"/>
  <c r="AD47" i="13"/>
  <c r="AC47" i="13"/>
  <c r="AB47" i="13"/>
  <c r="AA47" i="13"/>
  <c r="Z47" i="13"/>
  <c r="Y47" i="13"/>
  <c r="X47" i="13"/>
  <c r="W47" i="13"/>
  <c r="V47" i="13"/>
  <c r="U47" i="13"/>
  <c r="AF44" i="13"/>
  <c r="AE44" i="13"/>
  <c r="AD44" i="13"/>
  <c r="AC44" i="13"/>
  <c r="AB44" i="13"/>
  <c r="AA44" i="13"/>
  <c r="Z44" i="13"/>
  <c r="Y44" i="13"/>
  <c r="X44" i="13"/>
  <c r="W44" i="13"/>
  <c r="V44" i="13"/>
  <c r="U44" i="13"/>
  <c r="AF41" i="13"/>
  <c r="AE41" i="13"/>
  <c r="AD41" i="13"/>
  <c r="AC41" i="13"/>
  <c r="AB41" i="13"/>
  <c r="AA41" i="13"/>
  <c r="Z41" i="13"/>
  <c r="Y41" i="13"/>
  <c r="X41" i="13"/>
  <c r="W41" i="13"/>
  <c r="V41" i="13"/>
  <c r="U41" i="13"/>
  <c r="AF32" i="13"/>
  <c r="AE32" i="13"/>
  <c r="AD32" i="13"/>
  <c r="AC32" i="13"/>
  <c r="AB32" i="13"/>
  <c r="AA32" i="13"/>
  <c r="Z32" i="13"/>
  <c r="Y32" i="13"/>
  <c r="X32" i="13"/>
  <c r="W32" i="13"/>
  <c r="V32" i="13"/>
  <c r="U32" i="13"/>
  <c r="AF20" i="13"/>
  <c r="AE20" i="13"/>
  <c r="AD20" i="13"/>
  <c r="AC20" i="13"/>
  <c r="AB20" i="13"/>
  <c r="AA20" i="13"/>
  <c r="AF17" i="13"/>
  <c r="AE17" i="13"/>
  <c r="AD17" i="13"/>
  <c r="AC17" i="13"/>
  <c r="AB17" i="13"/>
  <c r="AA17" i="13"/>
  <c r="AF14" i="13"/>
  <c r="AE14" i="13"/>
  <c r="AD14" i="13"/>
  <c r="AC14" i="13"/>
  <c r="AB14" i="13"/>
  <c r="AA14" i="13"/>
  <c r="Z14" i="13"/>
  <c r="Y14" i="13"/>
  <c r="X14" i="13"/>
  <c r="W14" i="13"/>
  <c r="V14" i="13"/>
  <c r="U14" i="13"/>
  <c r="AF11" i="13"/>
  <c r="AE11" i="13"/>
  <c r="AD11" i="13"/>
  <c r="AC11" i="13"/>
  <c r="AB11" i="13"/>
  <c r="AA11" i="13"/>
  <c r="AF8" i="13"/>
  <c r="AE8" i="13"/>
  <c r="AD8" i="13"/>
  <c r="AC8" i="13"/>
  <c r="AB8" i="13"/>
  <c r="AA8" i="13"/>
  <c r="Z8" i="13"/>
  <c r="Y8" i="13"/>
  <c r="X8" i="13"/>
  <c r="W8" i="13"/>
  <c r="V8" i="13"/>
  <c r="U8" i="13"/>
  <c r="AF5" i="13"/>
  <c r="AE5" i="13"/>
  <c r="AD5" i="13"/>
  <c r="AC5" i="13"/>
  <c r="Z5" i="13"/>
  <c r="Y5" i="13"/>
  <c r="X5" i="13"/>
  <c r="W5" i="13"/>
  <c r="V5" i="13"/>
  <c r="R72" i="15"/>
  <c r="G77" i="15"/>
  <c r="R77" i="15" l="1"/>
  <c r="T72" i="15"/>
  <c r="T77" i="15" l="1"/>
</calcChain>
</file>

<file path=xl/sharedStrings.xml><?xml version="1.0" encoding="utf-8"?>
<sst xmlns="http://schemas.openxmlformats.org/spreadsheetml/2006/main" count="1047" uniqueCount="254">
  <si>
    <t>Production</t>
  </si>
  <si>
    <t>Production viticole, Pays de la Loire</t>
  </si>
  <si>
    <t>Moyenne quinquennale (MQ)</t>
  </si>
  <si>
    <t>REGION</t>
  </si>
  <si>
    <t>Blé tendre hiver</t>
  </si>
  <si>
    <t>S</t>
  </si>
  <si>
    <t>Blé tendre printemps</t>
  </si>
  <si>
    <t>Total blé tendre</t>
  </si>
  <si>
    <t>Blé dur hiver</t>
  </si>
  <si>
    <t>Blé dur printemps</t>
  </si>
  <si>
    <t>Total blé dur</t>
  </si>
  <si>
    <t>Colza hiver</t>
  </si>
  <si>
    <t>Colza printemps</t>
  </si>
  <si>
    <t>Total colza</t>
  </si>
  <si>
    <t>Tournesol</t>
  </si>
  <si>
    <t>Grain + semences</t>
  </si>
  <si>
    <t>Maïs fourrage</t>
  </si>
  <si>
    <t>Prévisions production grandes cultures, Pays de la Loire</t>
  </si>
  <si>
    <t>Surface</t>
  </si>
  <si>
    <t>Rendement</t>
  </si>
  <si>
    <t>Département</t>
  </si>
  <si>
    <t>Départements</t>
  </si>
  <si>
    <t>SUPERFICIE DES VIGNES</t>
  </si>
  <si>
    <t>QUANTITÉ DE VINS PAR CATÉGORIE</t>
  </si>
  <si>
    <t>TOTAL de la Production des vins commercialisables</t>
  </si>
  <si>
    <r>
      <t>RÉCOLTE TOTALE
en hl
(</t>
    </r>
    <r>
      <rPr>
        <sz val="11"/>
        <color theme="1"/>
        <rFont val="Marianne"/>
        <family val="3"/>
      </rPr>
      <t>Production des vins commercialisables
+
Production non commercialisable)</t>
    </r>
  </si>
  <si>
    <t>Superficies AOP</t>
  </si>
  <si>
    <t>Superficies IGP</t>
  </si>
  <si>
    <t>Superficies VSIG</t>
  </si>
  <si>
    <t>Superficies Aptes  Cognac/Armagnac</t>
  </si>
  <si>
    <t>TOTAL des superficies</t>
  </si>
  <si>
    <t>AOP Blanc</t>
  </si>
  <si>
    <t>AOP Rouge</t>
  </si>
  <si>
    <t>AOP Rosé</t>
  </si>
  <si>
    <t>VSI/VCI</t>
  </si>
  <si>
    <t>IGP Blanc</t>
  </si>
  <si>
    <t>IGP Rouge</t>
  </si>
  <si>
    <t>IGP Rosé</t>
  </si>
  <si>
    <t>VSIG Blanc</t>
  </si>
  <si>
    <t>VSIG Rouge</t>
  </si>
  <si>
    <t>VSIG Rosé</t>
  </si>
  <si>
    <t>Cognac/Armagnac</t>
  </si>
  <si>
    <t>44 - LOIRE-ATLANTIQUE</t>
  </si>
  <si>
    <t>49 - MAINE-ET-LOIRE</t>
  </si>
  <si>
    <t>53 - MAYENNE</t>
  </si>
  <si>
    <t>72 - SARTHE</t>
  </si>
  <si>
    <t>85 - VENDEE</t>
  </si>
  <si>
    <t>Total Pays de la Loire</t>
  </si>
  <si>
    <t>Total  France</t>
  </si>
  <si>
    <t>Moyenne quinquennale</t>
  </si>
  <si>
    <r>
      <t>RÉCOLTE TOTALE
en hl
(</t>
    </r>
    <r>
      <rPr>
        <sz val="11"/>
        <color theme="9" tint="-0.499984740745262"/>
        <rFont val="Marianne"/>
        <family val="3"/>
      </rPr>
      <t>Production des vins commercialisables
+
Production non commercialisable)</t>
    </r>
  </si>
  <si>
    <r>
      <t>RÉCOLTE TOTALE
en hl
(</t>
    </r>
    <r>
      <rPr>
        <sz val="11"/>
        <color rgb="FF002060"/>
        <rFont val="Marianne"/>
        <family val="3"/>
      </rPr>
      <t>Production des vins commercialisables
+
Production non commercialisable)</t>
    </r>
  </si>
  <si>
    <t>Evolution N/N-1</t>
  </si>
  <si>
    <t>Evolution N/Moyenne quinquennale</t>
  </si>
  <si>
    <t>Production pomme, Pays de la Loire</t>
  </si>
  <si>
    <t>Golden</t>
  </si>
  <si>
    <t>Granny Smith</t>
  </si>
  <si>
    <t>Gala</t>
  </si>
  <si>
    <t>Autres pommes</t>
  </si>
  <si>
    <t>TOTAL de  la production</t>
  </si>
  <si>
    <r>
      <t>SUPERFICIE DU VERGER</t>
    </r>
    <r>
      <rPr>
        <sz val="11"/>
        <color theme="1"/>
        <rFont val="Marianne"/>
        <family val="3"/>
      </rPr>
      <t xml:space="preserve"> (en hectares)</t>
    </r>
  </si>
  <si>
    <r>
      <t xml:space="preserve">PRODUCTION DU VERGER </t>
    </r>
    <r>
      <rPr>
        <sz val="11"/>
        <color theme="1"/>
        <rFont val="Marianne"/>
        <family val="3"/>
      </rPr>
      <t>(en tonnes)</t>
    </r>
  </si>
  <si>
    <r>
      <t xml:space="preserve">RENDEMENTS </t>
    </r>
    <r>
      <rPr>
        <sz val="11"/>
        <color theme="1"/>
        <rFont val="Marianne"/>
        <family val="3"/>
      </rPr>
      <t>(en tonnes / hectare)</t>
    </r>
  </si>
  <si>
    <r>
      <t>SUPERFICIE DU VERGER</t>
    </r>
    <r>
      <rPr>
        <sz val="11"/>
        <color rgb="FF002060"/>
        <rFont val="Marianne"/>
        <family val="3"/>
      </rPr>
      <t xml:space="preserve"> (en hectare)</t>
    </r>
  </si>
  <si>
    <r>
      <t xml:space="preserve">PRODUCTION DU VERGER </t>
    </r>
    <r>
      <rPr>
        <sz val="11"/>
        <color rgb="FF002060"/>
        <rFont val="Marianne"/>
        <family val="3"/>
      </rPr>
      <t>(en tonne)</t>
    </r>
  </si>
  <si>
    <r>
      <t xml:space="preserve">RENDEMENTS </t>
    </r>
    <r>
      <rPr>
        <sz val="11"/>
        <color rgb="FF002060"/>
        <rFont val="Marianne"/>
        <family val="3"/>
      </rPr>
      <t>(en tonne / hectare)</t>
    </r>
  </si>
  <si>
    <r>
      <t>SUPERFICIE DU VERGER</t>
    </r>
    <r>
      <rPr>
        <sz val="11"/>
        <color theme="9" tint="-0.499984740745262"/>
        <rFont val="Marianne"/>
        <family val="3"/>
      </rPr>
      <t xml:space="preserve"> (en hectares)</t>
    </r>
  </si>
  <si>
    <r>
      <t xml:space="preserve">PRODUCTION DU VERGER </t>
    </r>
    <r>
      <rPr>
        <sz val="11"/>
        <color theme="9" tint="-0.499984740745262"/>
        <rFont val="Marianne"/>
        <family val="3"/>
      </rPr>
      <t>(en tonnes)</t>
    </r>
  </si>
  <si>
    <r>
      <t xml:space="preserve">RENDEMENTS </t>
    </r>
    <r>
      <rPr>
        <sz val="11"/>
        <color theme="9" tint="-0.499984740745262"/>
        <rFont val="Marianne"/>
        <family val="3"/>
      </rPr>
      <t>(en tonnes / hectare)</t>
    </r>
  </si>
  <si>
    <r>
      <t>SUPERFICIE DU VERGER</t>
    </r>
    <r>
      <rPr>
        <sz val="11"/>
        <rFont val="Marianne"/>
        <family val="3"/>
      </rPr>
      <t xml:space="preserve"> (en hectares)</t>
    </r>
  </si>
  <si>
    <r>
      <t xml:space="preserve">PRODUCTION DU VERGER </t>
    </r>
    <r>
      <rPr>
        <sz val="11"/>
        <rFont val="Marianne"/>
        <family val="3"/>
      </rPr>
      <t>(en tonnes)</t>
    </r>
  </si>
  <si>
    <r>
      <t xml:space="preserve">RENDEMENTS </t>
    </r>
    <r>
      <rPr>
        <sz val="11"/>
        <rFont val="Marianne"/>
        <family val="3"/>
      </rPr>
      <t>(en tonnes / hectare)</t>
    </r>
  </si>
  <si>
    <t>Production poire, Pays de la Loire</t>
  </si>
  <si>
    <t>SUPERFICIE DU VERGER (en hectare)</t>
  </si>
  <si>
    <t>PRODUCTION DU VERGER (en tonne)</t>
  </si>
  <si>
    <t>RENDEMENTS (en tonne / hectare)</t>
  </si>
  <si>
    <t>Guyot 
(Poire d'été)</t>
  </si>
  <si>
    <t>William's  
(Poire d'été)</t>
  </si>
  <si>
    <t>Autres 
poires d'été</t>
  </si>
  <si>
    <t>Poires automne</t>
  </si>
  <si>
    <t>Poires hiver</t>
  </si>
  <si>
    <t>Les surfaces sont des surfaces dites I développées J, c’est-à-dire qu’elles comptabilisent les superficies autant de fois qu’il y a de rotations de cultures et de récolte au cours de la campagne.</t>
  </si>
  <si>
    <t>Calendrier de publication :</t>
  </si>
  <si>
    <t>Grandes cultures :</t>
  </si>
  <si>
    <t>Viticulture :</t>
  </si>
  <si>
    <t>Pommes :</t>
  </si>
  <si>
    <t>Poires :</t>
  </si>
  <si>
    <t>Prairies :</t>
  </si>
  <si>
    <t>Les dernières prévisions publiées sont arrêtées à la date indiquée sur l'onglet concerné, sur la base de données recueillies le mois précédent.</t>
  </si>
  <si>
    <t>Juillet, août, septembre, octobre, novembre.</t>
  </si>
  <si>
    <r>
      <t xml:space="preserve">Les prévisions de production sont établies à partir d’échantillons régionaux d’observations quantitatives et qualitatives, provenant de sources multiples. Elles sont publiées en se fondant sur l’hypothèse que le reste de la campagne ne connaîtra pas d’évènements particuliers susceptibles d’affecter la récolte finale. </t>
    </r>
    <r>
      <rPr>
        <b/>
        <sz val="11"/>
        <color theme="1"/>
        <rFont val="Marianne"/>
        <family val="3"/>
      </rPr>
      <t>Ces données sont donc à prendre avec précaution, dans l'attente des données définitives obtenues en fin de campagne.</t>
    </r>
  </si>
  <si>
    <t>Mensuelle</t>
  </si>
  <si>
    <r>
      <t xml:space="preserve">Juillet (données arrêtées au 20 juin) et Novembre (donées arrêtées au </t>
    </r>
    <r>
      <rPr>
        <sz val="11"/>
        <color rgb="FFFF0000"/>
        <rFont val="Marianne"/>
        <family val="3"/>
      </rPr>
      <t>20 octobre</t>
    </r>
    <r>
      <rPr>
        <sz val="11"/>
        <color theme="1"/>
        <rFont val="Marianne"/>
        <family val="3"/>
      </rPr>
      <t>).</t>
    </r>
  </si>
  <si>
    <t>Source : SRISE Pays de la Loire</t>
  </si>
  <si>
    <t>Date MAJ :</t>
  </si>
  <si>
    <t>Sources et méthodologie</t>
  </si>
  <si>
    <t>Orge hiver</t>
  </si>
  <si>
    <t>Orge printemps</t>
  </si>
  <si>
    <t>Total orge</t>
  </si>
  <si>
    <t>Evolution N/MOY 5 ANS</t>
  </si>
  <si>
    <t>Maïs grain
(hors semences, y compris humide)</t>
  </si>
  <si>
    <t>Prévisions production (uniquement départements 44 &amp; 49)</t>
  </si>
  <si>
    <t>Juillet, août, septembre, octobre. // Données définitives en N+1</t>
  </si>
  <si>
    <t>NC</t>
  </si>
  <si>
    <t>AOP</t>
  </si>
  <si>
    <t>IGP</t>
  </si>
  <si>
    <t>VSIG</t>
  </si>
  <si>
    <r>
      <t xml:space="preserve">PRODUCTION NON COMMERCIALISABLE
en hl
</t>
    </r>
    <r>
      <rPr>
        <sz val="11"/>
        <color rgb="FF002060"/>
        <rFont val="Marianne"/>
        <family val="3"/>
      </rPr>
      <t>(JDR, rebêches, dépassements de rendement)</t>
    </r>
  </si>
  <si>
    <r>
      <t xml:space="preserve">PRODUCTION NON COMMERCIALISABLE
en hl
</t>
    </r>
    <r>
      <rPr>
        <sz val="11"/>
        <color theme="9" tint="-0.499984740745262"/>
        <rFont val="Marianne"/>
        <family val="3"/>
      </rPr>
      <t>(JDR, rebêches, dépassements de rendement)</t>
    </r>
  </si>
  <si>
    <r>
      <t xml:space="preserve">PRODUCTION NON COMMERCIALISABLE
en hl
</t>
    </r>
    <r>
      <rPr>
        <sz val="11"/>
        <color theme="1"/>
        <rFont val="Marianne"/>
        <family val="3"/>
      </rPr>
      <t>(JDR, rebêches, dépassements de rendement)</t>
    </r>
  </si>
  <si>
    <r>
      <t xml:space="preserve">RÉCOLTE TOTALE
en hl
</t>
    </r>
    <r>
      <rPr>
        <sz val="11"/>
        <color rgb="FF002060"/>
        <rFont val="Marianne"/>
        <family val="3"/>
      </rPr>
      <t>(Production des vins commercialisables
+
Production non commercialisable)</t>
    </r>
  </si>
  <si>
    <r>
      <t xml:space="preserve">RÉCOLTE TOTALE
en hl
</t>
    </r>
    <r>
      <rPr>
        <sz val="11"/>
        <color theme="1"/>
        <rFont val="Marianne"/>
        <family val="3"/>
      </rPr>
      <t>(Production des vins commercialisables
+
Production non commercialisable)</t>
    </r>
  </si>
  <si>
    <t>2025 (MAJ 12/2025)</t>
  </si>
  <si>
    <t>2026 (MAJ 02/26)</t>
  </si>
  <si>
    <t>47 076</t>
  </si>
  <si>
    <t>75 123</t>
  </si>
  <si>
    <t>77 515</t>
  </si>
  <si>
    <t>81 036</t>
  </si>
  <si>
    <t>69 938</t>
  </si>
  <si>
    <t>350 689</t>
  </si>
  <si>
    <t>3 137 168</t>
  </si>
  <si>
    <t>4 988 194</t>
  </si>
  <si>
    <t>5 512 867</t>
  </si>
  <si>
    <t>5 552 608</t>
  </si>
  <si>
    <t>4 473 234</t>
  </si>
  <si>
    <t>23 664 072</t>
  </si>
  <si>
    <t>1 267</t>
  </si>
  <si>
    <t>10 422</t>
  </si>
  <si>
    <t>5 751</t>
  </si>
  <si>
    <t>3 887</t>
  </si>
  <si>
    <t>2 913</t>
  </si>
  <si>
    <t>41 747</t>
  </si>
  <si>
    <t>64 720</t>
  </si>
  <si>
    <t>47 284</t>
  </si>
  <si>
    <t>75 234</t>
  </si>
  <si>
    <t>77 585</t>
  </si>
  <si>
    <t>81 091</t>
  </si>
  <si>
    <t>70 763</t>
  </si>
  <si>
    <t>351 956</t>
  </si>
  <si>
    <t>3 147 590</t>
  </si>
  <si>
    <t>4 993 944</t>
  </si>
  <si>
    <t>5 516 755</t>
  </si>
  <si>
    <t>5 555 521</t>
  </si>
  <si>
    <t>4 514 981</t>
  </si>
  <si>
    <t>23 728 792</t>
  </si>
  <si>
    <t>2 188</t>
  </si>
  <si>
    <t>15 833</t>
  </si>
  <si>
    <t>18 468</t>
  </si>
  <si>
    <t>6 253</t>
  </si>
  <si>
    <t>128 682</t>
  </si>
  <si>
    <t>7 365</t>
  </si>
  <si>
    <t>12 315</t>
  </si>
  <si>
    <t>1 061 422</t>
  </si>
  <si>
    <t>1 216 038</t>
  </si>
  <si>
    <t>3 965</t>
  </si>
  <si>
    <t>4 043</t>
  </si>
  <si>
    <t>1 839</t>
  </si>
  <si>
    <t>1 040</t>
  </si>
  <si>
    <t>238 718</t>
  </si>
  <si>
    <t>242 649</t>
  </si>
  <si>
    <t>2 225</t>
  </si>
  <si>
    <t>19 798</t>
  </si>
  <si>
    <t>22 511</t>
  </si>
  <si>
    <t>6 988</t>
  </si>
  <si>
    <t>130 521</t>
  </si>
  <si>
    <t>7 682</t>
  </si>
  <si>
    <t>13 356</t>
  </si>
  <si>
    <t>1 300 140</t>
  </si>
  <si>
    <t>1 458 687</t>
  </si>
  <si>
    <t>11 864</t>
  </si>
  <si>
    <t>15 243</t>
  </si>
  <si>
    <t>13 037</t>
  </si>
  <si>
    <t>18 587</t>
  </si>
  <si>
    <t>9 974</t>
  </si>
  <si>
    <t>68 707</t>
  </si>
  <si>
    <t>764 061</t>
  </si>
  <si>
    <t>976 162</t>
  </si>
  <si>
    <t>881 850</t>
  </si>
  <si>
    <t>1 216 366</t>
  </si>
  <si>
    <t>610 827</t>
  </si>
  <si>
    <t>4 449 266</t>
  </si>
  <si>
    <t>2 774</t>
  </si>
  <si>
    <t>2 772</t>
  </si>
  <si>
    <t>1 382</t>
  </si>
  <si>
    <t>1 364</t>
  </si>
  <si>
    <t>2 979</t>
  </si>
  <si>
    <t>11 270</t>
  </si>
  <si>
    <t>145 335</t>
  </si>
  <si>
    <t>149 139</t>
  </si>
  <si>
    <t>71 850</t>
  </si>
  <si>
    <t>70 663</t>
  </si>
  <si>
    <t>154 882</t>
  </si>
  <si>
    <t>591 869</t>
  </si>
  <si>
    <t>14 638</t>
  </si>
  <si>
    <t>18 015</t>
  </si>
  <si>
    <t>14 419</t>
  </si>
  <si>
    <t>19 952</t>
  </si>
  <si>
    <t>12 953</t>
  </si>
  <si>
    <t>79 977</t>
  </si>
  <si>
    <t>909 396</t>
  </si>
  <si>
    <t>1 125 301</t>
  </si>
  <si>
    <t>953 700</t>
  </si>
  <si>
    <t>1 287 029</t>
  </si>
  <si>
    <t>765 709</t>
  </si>
  <si>
    <t>5 041 135</t>
  </si>
  <si>
    <t>11 328</t>
  </si>
  <si>
    <t>17 439</t>
  </si>
  <si>
    <t>17 128</t>
  </si>
  <si>
    <t>25 227</t>
  </si>
  <si>
    <t>12 641</t>
  </si>
  <si>
    <t>83 765</t>
  </si>
  <si>
    <t>355 713</t>
  </si>
  <si>
    <t>533 640</t>
  </si>
  <si>
    <t>558 719</t>
  </si>
  <si>
    <t>805 259</t>
  </si>
  <si>
    <t>356 487</t>
  </si>
  <si>
    <t>2 609 818</t>
  </si>
  <si>
    <t>1 696</t>
  </si>
  <si>
    <t>11 353</t>
  </si>
  <si>
    <t>17 454</t>
  </si>
  <si>
    <t>17 135</t>
  </si>
  <si>
    <t>25 248</t>
  </si>
  <si>
    <t>12 656</t>
  </si>
  <si>
    <t>83 847</t>
  </si>
  <si>
    <t>356 219</t>
  </si>
  <si>
    <t>533 944</t>
  </si>
  <si>
    <t>558 850</t>
  </si>
  <si>
    <t>805 734</t>
  </si>
  <si>
    <t>356 766</t>
  </si>
  <si>
    <t>2 611 513</t>
  </si>
  <si>
    <t>4 875</t>
  </si>
  <si>
    <t>14 647</t>
  </si>
  <si>
    <t>3 649</t>
  </si>
  <si>
    <t>7 920</t>
  </si>
  <si>
    <t>20 995</t>
  </si>
  <si>
    <t>52 085</t>
  </si>
  <si>
    <t>113 099</t>
  </si>
  <si>
    <t>354 451</t>
  </si>
  <si>
    <t>90 484</t>
  </si>
  <si>
    <t>196 417</t>
  </si>
  <si>
    <t>520 675</t>
  </si>
  <si>
    <t>1 275 127</t>
  </si>
  <si>
    <t>46 147</t>
  </si>
  <si>
    <t>35 468</t>
  </si>
  <si>
    <t>69 513</t>
  </si>
  <si>
    <t>28 499</t>
  </si>
  <si>
    <t>41 468</t>
  </si>
  <si>
    <t>221 095</t>
  </si>
  <si>
    <t>5 531 133</t>
  </si>
  <si>
    <t>4 283 017</t>
  </si>
  <si>
    <t>9 236 650</t>
  </si>
  <si>
    <t>3 376 252</t>
  </si>
  <si>
    <t>4 980 983</t>
  </si>
  <si>
    <t>27 408 034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</si>
</sst>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0"/>
    <numFmt numFmtId="166" formatCode="0.0%"/>
    <numFmt numFmtId="167" formatCode="dd/mm/yy;@"/>
    <numFmt numFmtId="168" formatCode="_-* #,##0_-;\-* #,##0_-;_-* &quot;-&quot;??_-;_-@_-"/>
  </numFmts>
  <fonts count="21">
    <font>
      <sz val="11"/>
      <color theme="1"/>
      <name val="Calibri"/>
      <family val="2"/>
      <scheme val="minor"/>
    </font>
    <font>
      <b/>
      <sz val="25"/>
      <color rgb="FF002060"/>
      <name val="Marianne"/>
      <family val="3"/>
    </font>
    <font>
      <sz val="11"/>
      <color theme="1"/>
      <name val="Marianne"/>
      <family val="3"/>
    </font>
    <font>
      <b/>
      <sz val="11"/>
      <color theme="1"/>
      <name val="Marianne"/>
      <family val="3"/>
    </font>
    <font>
      <b/>
      <sz val="11"/>
      <color theme="9" tint="-0.499984740745262"/>
      <name val="Marianne"/>
      <family val="3"/>
    </font>
    <font>
      <sz val="11"/>
      <color theme="9" tint="-0.499984740745262"/>
      <name val="Marianne"/>
      <family val="3"/>
    </font>
    <font>
      <b/>
      <sz val="11"/>
      <color rgb="FF002060"/>
      <name val="Marianne"/>
      <family val="3"/>
    </font>
    <font>
      <sz val="11"/>
      <color rgb="FF002060"/>
      <name val="Marianne"/>
      <family val="3"/>
    </font>
    <font>
      <b/>
      <sz val="24"/>
      <name val="Marianne"/>
      <family val="3"/>
    </font>
    <font>
      <sz val="11"/>
      <name val="Marianne"/>
      <family val="3"/>
    </font>
    <font>
      <b/>
      <sz val="11"/>
      <name val="Marianne"/>
      <family val="3"/>
    </font>
    <font>
      <sz val="7"/>
      <name val="Marianne"/>
      <family val="3"/>
    </font>
    <font>
      <b/>
      <sz val="24"/>
      <color theme="1"/>
      <name val="Marianne"/>
      <family val="3"/>
    </font>
    <font>
      <b/>
      <sz val="24"/>
      <color rgb="FF002060"/>
      <name val="Marianne"/>
      <family val="3"/>
    </font>
    <font>
      <sz val="11"/>
      <color theme="1"/>
      <name val="Calibri"/>
      <family val="2"/>
      <scheme val="minor"/>
    </font>
    <font>
      <sz val="11"/>
      <color rgb="FFFF0000"/>
      <name val="Marianne"/>
      <family val="3"/>
    </font>
    <font>
      <sz val="11"/>
      <color theme="1"/>
      <name val="Marainne"/>
    </font>
    <font>
      <b/>
      <sz val="11"/>
      <color theme="1"/>
      <name val="Calibri"/>
      <family val="2"/>
      <scheme val="minor"/>
    </font>
    <font>
      <b/>
      <sz val="24"/>
      <color theme="9" tint="-0.499984740745262"/>
      <name val="Marianne"/>
      <family val="3"/>
    </font>
    <font>
      <sz val="11"/>
      <color rgb="FF000000"/>
      <name val="Arial1"/>
    </font>
    <font>
      <sz val="11"/>
      <name val="Calibri"/>
      <family val="2"/>
      <scheme val="minor"/>
    </font>
  </fonts>
  <fills count="14">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EEEEEE"/>
        <bgColor indexed="64"/>
      </patternFill>
    </fill>
    <fill>
      <patternFill patternType="solid">
        <fgColor rgb="FFEDEDE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60">
    <border>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4">
    <xf numFmtId="0" fontId="0" fillId="0" borderId="0"/>
    <xf numFmtId="9" fontId="14" fillId="0" borderId="0" applyFont="0" applyFill="0" applyBorder="0" applyAlignment="0" applyProtection="0"/>
    <xf numFmtId="0" fontId="19" fillId="0" borderId="0" applyNumberFormat="0" applyBorder="0" applyProtection="0"/>
    <xf numFmtId="43" fontId="14" fillId="0" borderId="0" applyFont="0" applyFill="0" applyBorder="0" applyAlignment="0" applyProtection="0"/>
  </cellStyleXfs>
  <cellXfs count="891">
    <xf numFmtId="0" fontId="0" fillId="0" borderId="0" xfId="0"/>
    <xf numFmtId="0" fontId="1" fillId="0" borderId="0" xfId="0" applyFont="1" applyAlignment="1">
      <alignment vertical="top"/>
    </xf>
    <xf numFmtId="0" fontId="2" fillId="0" borderId="0" xfId="0" applyFont="1"/>
    <xf numFmtId="1" fontId="2" fillId="0" borderId="16" xfId="0" applyNumberFormat="1" applyFont="1" applyBorder="1"/>
    <xf numFmtId="1" fontId="3" fillId="0" borderId="16" xfId="0" applyNumberFormat="1" applyFont="1" applyBorder="1"/>
    <xf numFmtId="3" fontId="2" fillId="0" borderId="14" xfId="0" applyNumberFormat="1" applyFont="1" applyBorder="1"/>
    <xf numFmtId="3" fontId="2" fillId="0" borderId="15" xfId="0" applyNumberFormat="1" applyFont="1" applyBorder="1"/>
    <xf numFmtId="164" fontId="8" fillId="0" borderId="0" xfId="0" applyNumberFormat="1" applyFont="1" applyAlignment="1">
      <alignment horizontal="left" vertical="center"/>
    </xf>
    <xf numFmtId="165" fontId="2" fillId="0" borderId="0" xfId="0" applyNumberFormat="1" applyFont="1" applyAlignment="1">
      <alignment vertical="center"/>
    </xf>
    <xf numFmtId="4" fontId="2" fillId="0" borderId="0" xfId="0" applyNumberFormat="1" applyFont="1" applyAlignment="1">
      <alignment vertical="center"/>
    </xf>
    <xf numFmtId="0" fontId="2" fillId="0" borderId="0" xfId="0" applyFont="1" applyAlignment="1">
      <alignment vertical="center"/>
    </xf>
    <xf numFmtId="0" fontId="9"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9" xfId="0" applyFont="1" applyFill="1" applyBorder="1" applyAlignment="1">
      <alignment horizontal="center" vertical="center" wrapText="1"/>
    </xf>
    <xf numFmtId="3" fontId="11" fillId="0" borderId="0" xfId="0" applyNumberFormat="1" applyFont="1" applyAlignment="1" applyProtection="1">
      <alignment vertical="center"/>
      <protection locked="0"/>
    </xf>
    <xf numFmtId="3" fontId="11" fillId="0" borderId="0" xfId="0" applyNumberFormat="1" applyFont="1" applyAlignment="1" applyProtection="1">
      <alignment horizontal="center" vertical="center"/>
      <protection locked="0"/>
    </xf>
    <xf numFmtId="4" fontId="10" fillId="0" borderId="6" xfId="0" applyNumberFormat="1" applyFont="1" applyBorder="1" applyAlignment="1">
      <alignment horizontal="left" vertical="center"/>
    </xf>
    <xf numFmtId="4" fontId="2" fillId="0" borderId="10" xfId="0" applyNumberFormat="1" applyFont="1" applyBorder="1" applyAlignment="1">
      <alignment horizontal="center" vertical="center"/>
    </xf>
    <xf numFmtId="4" fontId="2" fillId="0" borderId="6" xfId="0" applyNumberFormat="1" applyFont="1" applyBorder="1" applyAlignment="1">
      <alignment horizontal="center" vertical="center"/>
    </xf>
    <xf numFmtId="4" fontId="10" fillId="0" borderId="9" xfId="0" applyNumberFormat="1" applyFont="1" applyBorder="1" applyAlignment="1">
      <alignment horizontal="center" vertical="center" wrapText="1"/>
    </xf>
    <xf numFmtId="4" fontId="2" fillId="0" borderId="30" xfId="0" applyNumberFormat="1" applyFont="1" applyBorder="1" applyAlignment="1">
      <alignment horizontal="right" vertical="center"/>
    </xf>
    <xf numFmtId="4" fontId="2" fillId="0" borderId="6" xfId="0" applyNumberFormat="1" applyFont="1" applyBorder="1" applyAlignment="1">
      <alignment horizontal="right" vertical="center"/>
    </xf>
    <xf numFmtId="4" fontId="2" fillId="0" borderId="29" xfId="0" applyNumberFormat="1" applyFont="1" applyBorder="1" applyAlignment="1">
      <alignment horizontal="right" vertical="center"/>
    </xf>
    <xf numFmtId="4" fontId="10" fillId="0" borderId="30" xfId="0" applyNumberFormat="1" applyFont="1" applyBorder="1" applyAlignment="1">
      <alignment horizontal="right" vertical="center" wrapText="1"/>
    </xf>
    <xf numFmtId="4" fontId="10" fillId="2" borderId="6" xfId="0" applyNumberFormat="1" applyFont="1" applyFill="1" applyBorder="1" applyAlignment="1">
      <alignment horizontal="left" vertical="center"/>
    </xf>
    <xf numFmtId="4" fontId="2" fillId="2" borderId="6"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wrapText="1"/>
    </xf>
    <xf numFmtId="4" fontId="2" fillId="2" borderId="30" xfId="0" applyNumberFormat="1" applyFont="1" applyFill="1" applyBorder="1" applyAlignment="1">
      <alignment horizontal="right" vertical="center"/>
    </xf>
    <xf numFmtId="4" fontId="2" fillId="2" borderId="6" xfId="0" applyNumberFormat="1" applyFont="1" applyFill="1" applyBorder="1" applyAlignment="1">
      <alignment horizontal="right" vertical="center"/>
    </xf>
    <xf numFmtId="4" fontId="2" fillId="2" borderId="29" xfId="0" applyNumberFormat="1" applyFont="1" applyFill="1" applyBorder="1" applyAlignment="1">
      <alignment horizontal="right" vertical="center"/>
    </xf>
    <xf numFmtId="4" fontId="10" fillId="2" borderId="30" xfId="0" applyNumberFormat="1" applyFont="1" applyFill="1" applyBorder="1" applyAlignment="1">
      <alignment horizontal="right" vertical="center" wrapText="1"/>
    </xf>
    <xf numFmtId="3" fontId="11" fillId="3" borderId="0" xfId="0" applyNumberFormat="1" applyFont="1" applyFill="1" applyAlignment="1" applyProtection="1">
      <alignment vertical="center"/>
      <protection locked="0"/>
    </xf>
    <xf numFmtId="0" fontId="2" fillId="3" borderId="0" xfId="0" applyFont="1" applyFill="1" applyAlignment="1">
      <alignment vertical="center"/>
    </xf>
    <xf numFmtId="4" fontId="10" fillId="0" borderId="8" xfId="0" applyNumberFormat="1" applyFont="1" applyBorder="1" applyAlignment="1">
      <alignment horizontal="left" vertical="center"/>
    </xf>
    <xf numFmtId="4" fontId="2" fillId="0" borderId="8" xfId="0" applyNumberFormat="1" applyFont="1" applyBorder="1" applyAlignment="1">
      <alignment horizontal="center" vertical="center"/>
    </xf>
    <xf numFmtId="4" fontId="10" fillId="0" borderId="36" xfId="0" applyNumberFormat="1" applyFont="1" applyBorder="1" applyAlignment="1">
      <alignment horizontal="center" vertical="center" wrapText="1"/>
    </xf>
    <xf numFmtId="4" fontId="2" fillId="0" borderId="31" xfId="0" applyNumberFormat="1" applyFont="1" applyBorder="1" applyAlignment="1">
      <alignment horizontal="right" vertical="center"/>
    </xf>
    <xf numFmtId="4" fontId="2" fillId="0" borderId="8" xfId="0" applyNumberFormat="1" applyFont="1" applyBorder="1" applyAlignment="1">
      <alignment horizontal="right" vertical="center"/>
    </xf>
    <xf numFmtId="4" fontId="2" fillId="0" borderId="32" xfId="0" applyNumberFormat="1" applyFont="1" applyBorder="1" applyAlignment="1">
      <alignment horizontal="right" vertical="center"/>
    </xf>
    <xf numFmtId="4" fontId="10" fillId="0" borderId="31" xfId="0" applyNumberFormat="1" applyFont="1" applyBorder="1" applyAlignment="1">
      <alignment horizontal="right" vertical="center" wrapText="1"/>
    </xf>
    <xf numFmtId="164" fontId="3" fillId="2" borderId="37" xfId="0" applyNumberFormat="1" applyFont="1" applyFill="1" applyBorder="1" applyAlignment="1">
      <alignment horizontal="right" vertical="center"/>
    </xf>
    <xf numFmtId="3" fontId="3" fillId="2" borderId="37" xfId="0" applyNumberFormat="1" applyFont="1" applyFill="1" applyBorder="1" applyAlignment="1">
      <alignment horizontal="center" vertical="center" wrapText="1"/>
    </xf>
    <xf numFmtId="3" fontId="3" fillId="2" borderId="40" xfId="0" applyNumberFormat="1" applyFont="1" applyFill="1" applyBorder="1" applyAlignment="1">
      <alignment horizontal="center" vertical="center" wrapText="1"/>
    </xf>
    <xf numFmtId="3" fontId="3" fillId="2" borderId="41" xfId="0" applyNumberFormat="1" applyFont="1" applyFill="1" applyBorder="1" applyAlignment="1">
      <alignment horizontal="right" vertical="center" wrapText="1"/>
    </xf>
    <xf numFmtId="3" fontId="3" fillId="2" borderId="37" xfId="0" applyNumberFormat="1" applyFont="1" applyFill="1" applyBorder="1" applyAlignment="1">
      <alignment horizontal="right" vertical="center" wrapText="1"/>
    </xf>
    <xf numFmtId="3" fontId="3" fillId="2" borderId="38" xfId="0" applyNumberFormat="1" applyFont="1" applyFill="1" applyBorder="1" applyAlignment="1">
      <alignment horizontal="right" vertical="center" wrapText="1"/>
    </xf>
    <xf numFmtId="164" fontId="3" fillId="0" borderId="37" xfId="0" applyNumberFormat="1" applyFont="1" applyBorder="1" applyAlignment="1">
      <alignment horizontal="right" vertical="center"/>
    </xf>
    <xf numFmtId="4" fontId="3" fillId="0" borderId="37" xfId="0" applyNumberFormat="1" applyFont="1" applyBorder="1" applyAlignment="1">
      <alignment horizontal="center" vertical="center"/>
    </xf>
    <xf numFmtId="4" fontId="10" fillId="0" borderId="40" xfId="0" applyNumberFormat="1" applyFont="1" applyBorder="1" applyAlignment="1">
      <alignment horizontal="center" vertical="center" wrapText="1"/>
    </xf>
    <xf numFmtId="4" fontId="3" fillId="0" borderId="41" xfId="0" applyNumberFormat="1" applyFont="1" applyBorder="1" applyAlignment="1">
      <alignment horizontal="right" vertical="center"/>
    </xf>
    <xf numFmtId="4" fontId="3" fillId="0" borderId="37" xfId="0" applyNumberFormat="1" applyFont="1" applyBorder="1" applyAlignment="1">
      <alignment horizontal="right" vertical="center"/>
    </xf>
    <xf numFmtId="4" fontId="3" fillId="0" borderId="38" xfId="0" applyNumberFormat="1" applyFont="1" applyBorder="1" applyAlignment="1">
      <alignment horizontal="right" vertical="center"/>
    </xf>
    <xf numFmtId="4" fontId="10" fillId="0" borderId="41" xfId="0" applyNumberFormat="1" applyFont="1" applyBorder="1" applyAlignment="1">
      <alignment horizontal="right" vertical="center" wrapText="1"/>
    </xf>
    <xf numFmtId="164" fontId="2" fillId="0" borderId="0" xfId="0" applyNumberFormat="1" applyFont="1" applyAlignment="1">
      <alignment vertical="center"/>
    </xf>
    <xf numFmtId="164" fontId="12" fillId="0" borderId="0" xfId="0" applyNumberFormat="1" applyFont="1" applyAlignment="1">
      <alignment horizontal="left" vertical="center"/>
    </xf>
    <xf numFmtId="4" fontId="2" fillId="0" borderId="30" xfId="0" applyNumberFormat="1" applyFont="1" applyBorder="1" applyAlignment="1">
      <alignment horizontal="center" vertical="center"/>
    </xf>
    <xf numFmtId="4" fontId="2" fillId="2" borderId="30" xfId="0" applyNumberFormat="1" applyFont="1" applyFill="1" applyBorder="1" applyAlignment="1">
      <alignment horizontal="center" vertical="center"/>
    </xf>
    <xf numFmtId="4" fontId="2" fillId="0" borderId="31" xfId="0" applyNumberFormat="1" applyFont="1" applyBorder="1" applyAlignment="1">
      <alignment horizontal="center" vertical="center"/>
    </xf>
    <xf numFmtId="3" fontId="3" fillId="2" borderId="41" xfId="0" applyNumberFormat="1" applyFont="1" applyFill="1" applyBorder="1" applyAlignment="1">
      <alignment horizontal="center" vertical="center" wrapText="1"/>
    </xf>
    <xf numFmtId="164" fontId="3" fillId="0" borderId="0" xfId="0" applyNumberFormat="1" applyFont="1" applyAlignment="1">
      <alignment vertical="center"/>
    </xf>
    <xf numFmtId="165" fontId="3" fillId="0" borderId="0" xfId="0" applyNumberFormat="1" applyFont="1" applyAlignment="1">
      <alignment vertical="center"/>
    </xf>
    <xf numFmtId="4" fontId="3" fillId="0" borderId="0" xfId="0" applyNumberFormat="1" applyFont="1" applyAlignment="1">
      <alignment vertical="center"/>
    </xf>
    <xf numFmtId="4" fontId="4" fillId="0" borderId="6" xfId="0" applyNumberFormat="1" applyFont="1" applyBorder="1" applyAlignment="1">
      <alignment horizontal="left" vertical="center"/>
    </xf>
    <xf numFmtId="4" fontId="5" fillId="0" borderId="30" xfId="0" applyNumberFormat="1" applyFont="1" applyBorder="1" applyAlignment="1">
      <alignment horizontal="center" vertical="center"/>
    </xf>
    <xf numFmtId="4" fontId="5" fillId="0" borderId="6" xfId="0" applyNumberFormat="1" applyFont="1" applyBorder="1" applyAlignment="1">
      <alignment horizontal="center" vertical="center"/>
    </xf>
    <xf numFmtId="4" fontId="4" fillId="0" borderId="9" xfId="0" applyNumberFormat="1" applyFont="1" applyBorder="1" applyAlignment="1">
      <alignment horizontal="center" vertical="center" wrapText="1"/>
    </xf>
    <xf numFmtId="4" fontId="5" fillId="0" borderId="30" xfId="0" applyNumberFormat="1" applyFont="1" applyBorder="1" applyAlignment="1">
      <alignment horizontal="right" vertical="center"/>
    </xf>
    <xf numFmtId="4" fontId="5" fillId="0" borderId="6" xfId="0" applyNumberFormat="1" applyFont="1" applyBorder="1" applyAlignment="1">
      <alignment horizontal="right" vertical="center"/>
    </xf>
    <xf numFmtId="4" fontId="5" fillId="0" borderId="29" xfId="0" applyNumberFormat="1" applyFont="1" applyBorder="1" applyAlignment="1">
      <alignment horizontal="right" vertical="center"/>
    </xf>
    <xf numFmtId="4" fontId="4" fillId="0" borderId="30" xfId="0" applyNumberFormat="1" applyFont="1" applyBorder="1" applyAlignment="1">
      <alignment horizontal="right" vertical="center" wrapText="1"/>
    </xf>
    <xf numFmtId="4" fontId="4" fillId="0" borderId="8" xfId="0" applyNumberFormat="1" applyFont="1" applyBorder="1" applyAlignment="1">
      <alignment horizontal="left" vertical="center"/>
    </xf>
    <xf numFmtId="4" fontId="5" fillId="0" borderId="31" xfId="0" applyNumberFormat="1" applyFont="1" applyBorder="1" applyAlignment="1">
      <alignment horizontal="center" vertical="center"/>
    </xf>
    <xf numFmtId="4" fontId="5" fillId="0" borderId="8" xfId="0" applyNumberFormat="1" applyFont="1" applyBorder="1" applyAlignment="1">
      <alignment horizontal="center" vertical="center"/>
    </xf>
    <xf numFmtId="4" fontId="4" fillId="0" borderId="36" xfId="0" applyNumberFormat="1" applyFont="1" applyBorder="1" applyAlignment="1">
      <alignment horizontal="center" vertical="center" wrapText="1"/>
    </xf>
    <xf numFmtId="4" fontId="5" fillId="0" borderId="31" xfId="0" applyNumberFormat="1" applyFont="1" applyBorder="1" applyAlignment="1">
      <alignment horizontal="right" vertical="center"/>
    </xf>
    <xf numFmtId="4" fontId="5" fillId="0" borderId="8" xfId="0" applyNumberFormat="1" applyFont="1" applyBorder="1" applyAlignment="1">
      <alignment horizontal="right" vertical="center"/>
    </xf>
    <xf numFmtId="4" fontId="5" fillId="0" borderId="32" xfId="0" applyNumberFormat="1" applyFont="1" applyBorder="1" applyAlignment="1">
      <alignment horizontal="right" vertical="center"/>
    </xf>
    <xf numFmtId="4" fontId="4" fillId="0" borderId="31" xfId="0" applyNumberFormat="1" applyFont="1" applyBorder="1" applyAlignment="1">
      <alignment horizontal="right" vertical="center" wrapText="1"/>
    </xf>
    <xf numFmtId="164" fontId="4" fillId="0" borderId="37" xfId="0" applyNumberFormat="1" applyFont="1" applyBorder="1" applyAlignment="1">
      <alignment horizontal="right" vertical="center"/>
    </xf>
    <xf numFmtId="4" fontId="4" fillId="0" borderId="37" xfId="0" applyNumberFormat="1" applyFont="1" applyBorder="1" applyAlignment="1">
      <alignment horizontal="center" vertical="center"/>
    </xf>
    <xf numFmtId="4" fontId="4" fillId="0" borderId="40" xfId="0" applyNumberFormat="1" applyFont="1" applyBorder="1" applyAlignment="1">
      <alignment horizontal="center" vertical="center" wrapText="1"/>
    </xf>
    <xf numFmtId="4" fontId="4" fillId="0" borderId="41" xfId="0" applyNumberFormat="1" applyFont="1" applyBorder="1" applyAlignment="1">
      <alignment horizontal="right" vertical="center"/>
    </xf>
    <xf numFmtId="4" fontId="4" fillId="0" borderId="37" xfId="0" applyNumberFormat="1" applyFont="1" applyBorder="1" applyAlignment="1">
      <alignment horizontal="right" vertical="center"/>
    </xf>
    <xf numFmtId="4" fontId="4" fillId="0" borderId="38" xfId="0" applyNumberFormat="1" applyFont="1" applyBorder="1" applyAlignment="1">
      <alignment horizontal="right" vertical="center"/>
    </xf>
    <xf numFmtId="4" fontId="4" fillId="0" borderId="41" xfId="0" applyNumberFormat="1" applyFont="1" applyBorder="1" applyAlignment="1">
      <alignment horizontal="right" vertical="center" wrapText="1"/>
    </xf>
    <xf numFmtId="164" fontId="13" fillId="0" borderId="0" xfId="0" applyNumberFormat="1" applyFont="1" applyAlignment="1">
      <alignment horizontal="left" vertical="center"/>
    </xf>
    <xf numFmtId="0" fontId="7" fillId="4" borderId="30"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0" xfId="0" applyAlignment="1">
      <alignment horizontal="center" vertical="center" wrapText="1"/>
    </xf>
    <xf numFmtId="4" fontId="6" fillId="0" borderId="6" xfId="0" applyNumberFormat="1" applyFont="1" applyBorder="1" applyAlignment="1">
      <alignment horizontal="left" vertical="center"/>
    </xf>
    <xf numFmtId="4" fontId="7" fillId="0" borderId="30" xfId="0" applyNumberFormat="1" applyFont="1" applyBorder="1" applyAlignment="1">
      <alignment horizontal="center" vertical="center"/>
    </xf>
    <xf numFmtId="4" fontId="7" fillId="0" borderId="6" xfId="0" applyNumberFormat="1" applyFont="1" applyBorder="1" applyAlignment="1">
      <alignment horizontal="center" vertical="center"/>
    </xf>
    <xf numFmtId="4" fontId="6" fillId="0" borderId="9" xfId="0" applyNumberFormat="1" applyFont="1" applyBorder="1" applyAlignment="1">
      <alignment horizontal="center" vertical="center" wrapText="1"/>
    </xf>
    <xf numFmtId="4" fontId="7" fillId="0" borderId="6" xfId="0" applyNumberFormat="1" applyFont="1" applyBorder="1" applyAlignment="1">
      <alignment horizontal="right" vertical="center"/>
    </xf>
    <xf numFmtId="4" fontId="7" fillId="0" borderId="29" xfId="0" applyNumberFormat="1" applyFont="1" applyBorder="1" applyAlignment="1">
      <alignment horizontal="right" vertical="center"/>
    </xf>
    <xf numFmtId="4" fontId="6" fillId="4" borderId="6" xfId="0" applyNumberFormat="1" applyFont="1" applyFill="1" applyBorder="1" applyAlignment="1">
      <alignment horizontal="left" vertical="center"/>
    </xf>
    <xf numFmtId="4" fontId="7" fillId="4" borderId="30"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6" fillId="4" borderId="9" xfId="0" applyNumberFormat="1" applyFont="1" applyFill="1" applyBorder="1" applyAlignment="1">
      <alignment horizontal="center" vertical="center" wrapText="1"/>
    </xf>
    <xf numFmtId="4" fontId="7" fillId="4" borderId="6" xfId="0" applyNumberFormat="1" applyFont="1" applyFill="1" applyBorder="1" applyAlignment="1">
      <alignment horizontal="right" vertical="center"/>
    </xf>
    <xf numFmtId="4" fontId="7" fillId="4" borderId="29" xfId="0" applyNumberFormat="1" applyFont="1" applyFill="1" applyBorder="1" applyAlignment="1">
      <alignment horizontal="right" vertical="center"/>
    </xf>
    <xf numFmtId="4" fontId="6" fillId="0" borderId="8" xfId="0" applyNumberFormat="1" applyFont="1" applyBorder="1" applyAlignment="1">
      <alignment horizontal="left" vertical="center"/>
    </xf>
    <xf numFmtId="4" fontId="7" fillId="0" borderId="8" xfId="0" applyNumberFormat="1" applyFont="1" applyBorder="1" applyAlignment="1">
      <alignment horizontal="right" vertical="center"/>
    </xf>
    <xf numFmtId="4" fontId="7" fillId="0" borderId="32" xfId="0" applyNumberFormat="1" applyFont="1" applyBorder="1" applyAlignment="1">
      <alignment horizontal="right" vertical="center"/>
    </xf>
    <xf numFmtId="164" fontId="6" fillId="4" borderId="37" xfId="0" applyNumberFormat="1" applyFont="1" applyFill="1" applyBorder="1" applyAlignment="1">
      <alignment horizontal="right" vertical="center"/>
    </xf>
    <xf numFmtId="3" fontId="6" fillId="4" borderId="41" xfId="0" applyNumberFormat="1" applyFont="1" applyFill="1" applyBorder="1" applyAlignment="1">
      <alignment horizontal="center" vertical="center" wrapText="1"/>
    </xf>
    <xf numFmtId="3" fontId="6" fillId="4" borderId="37" xfId="0" applyNumberFormat="1" applyFont="1" applyFill="1" applyBorder="1" applyAlignment="1">
      <alignment horizontal="center" vertical="center" wrapText="1"/>
    </xf>
    <xf numFmtId="3" fontId="6" fillId="4" borderId="40" xfId="0" applyNumberFormat="1" applyFont="1" applyFill="1" applyBorder="1" applyAlignment="1">
      <alignment horizontal="center" vertical="center" wrapText="1"/>
    </xf>
    <xf numFmtId="3" fontId="6" fillId="4" borderId="37" xfId="0" applyNumberFormat="1" applyFont="1" applyFill="1" applyBorder="1" applyAlignment="1">
      <alignment horizontal="right" vertical="center" wrapText="1"/>
    </xf>
    <xf numFmtId="3" fontId="6" fillId="4" borderId="38" xfId="0" applyNumberFormat="1" applyFont="1" applyFill="1" applyBorder="1" applyAlignment="1">
      <alignment horizontal="right" vertical="center" wrapText="1"/>
    </xf>
    <xf numFmtId="164" fontId="6" fillId="0" borderId="37" xfId="0" applyNumberFormat="1" applyFont="1" applyBorder="1" applyAlignment="1">
      <alignment horizontal="right" vertical="center"/>
    </xf>
    <xf numFmtId="4" fontId="6" fillId="0" borderId="37" xfId="0" applyNumberFormat="1" applyFont="1" applyBorder="1" applyAlignment="1">
      <alignment horizontal="center" vertical="center"/>
    </xf>
    <xf numFmtId="4" fontId="6" fillId="0" borderId="40" xfId="0" applyNumberFormat="1" applyFont="1" applyBorder="1" applyAlignment="1">
      <alignment horizontal="center" vertical="center" wrapText="1"/>
    </xf>
    <xf numFmtId="4" fontId="6" fillId="0" borderId="37" xfId="0" applyNumberFormat="1" applyFont="1" applyBorder="1" applyAlignment="1">
      <alignment horizontal="right" vertical="center"/>
    </xf>
    <xf numFmtId="4" fontId="6" fillId="0" borderId="38" xfId="0" applyNumberFormat="1" applyFont="1" applyBorder="1" applyAlignment="1">
      <alignment horizontal="right" vertical="center"/>
    </xf>
    <xf numFmtId="10" fontId="2" fillId="0" borderId="0" xfId="0" applyNumberFormat="1" applyFont="1" applyAlignment="1">
      <alignment vertical="center"/>
    </xf>
    <xf numFmtId="10" fontId="2" fillId="0" borderId="30" xfId="0" applyNumberFormat="1" applyFont="1" applyBorder="1" applyAlignment="1">
      <alignment horizontal="center" vertical="center"/>
    </xf>
    <xf numFmtId="10" fontId="2" fillId="0" borderId="6" xfId="0" applyNumberFormat="1" applyFont="1" applyBorder="1" applyAlignment="1">
      <alignment horizontal="center" vertical="center"/>
    </xf>
    <xf numFmtId="10" fontId="10" fillId="0" borderId="9" xfId="0" applyNumberFormat="1" applyFont="1" applyBorder="1" applyAlignment="1">
      <alignment horizontal="center" vertical="center" wrapText="1"/>
    </xf>
    <xf numFmtId="10" fontId="2" fillId="0" borderId="6" xfId="0" applyNumberFormat="1" applyFont="1" applyBorder="1" applyAlignment="1">
      <alignment horizontal="right" vertical="center"/>
    </xf>
    <xf numFmtId="10" fontId="2" fillId="0" borderId="29" xfId="0" applyNumberFormat="1" applyFont="1" applyBorder="1" applyAlignment="1">
      <alignment horizontal="right" vertical="center"/>
    </xf>
    <xf numFmtId="10" fontId="10" fillId="0" borderId="30" xfId="0" applyNumberFormat="1" applyFont="1" applyBorder="1" applyAlignment="1">
      <alignment horizontal="right" vertical="center" wrapText="1"/>
    </xf>
    <xf numFmtId="10" fontId="2" fillId="2" borderId="30" xfId="0" applyNumberFormat="1" applyFont="1" applyFill="1" applyBorder="1" applyAlignment="1">
      <alignment horizontal="center" vertical="center"/>
    </xf>
    <xf numFmtId="10" fontId="2" fillId="2" borderId="6" xfId="0" applyNumberFormat="1" applyFont="1" applyFill="1" applyBorder="1" applyAlignment="1">
      <alignment horizontal="center" vertical="center"/>
    </xf>
    <xf numFmtId="10" fontId="10" fillId="2" borderId="9" xfId="0" applyNumberFormat="1" applyFont="1" applyFill="1" applyBorder="1" applyAlignment="1">
      <alignment horizontal="center" vertical="center" wrapText="1"/>
    </xf>
    <xf numFmtId="10" fontId="2" fillId="2" borderId="6" xfId="0" applyNumberFormat="1" applyFont="1" applyFill="1" applyBorder="1" applyAlignment="1">
      <alignment horizontal="right" vertical="center"/>
    </xf>
    <xf numFmtId="10" fontId="2" fillId="2" borderId="29" xfId="0" applyNumberFormat="1" applyFont="1" applyFill="1" applyBorder="1" applyAlignment="1">
      <alignment horizontal="right" vertical="center"/>
    </xf>
    <xf numFmtId="10" fontId="10" fillId="2" borderId="30" xfId="0" applyNumberFormat="1" applyFont="1" applyFill="1" applyBorder="1" applyAlignment="1">
      <alignment horizontal="right" vertical="center" wrapText="1"/>
    </xf>
    <xf numFmtId="10" fontId="2" fillId="0" borderId="31" xfId="0" applyNumberFormat="1" applyFont="1" applyBorder="1" applyAlignment="1">
      <alignment horizontal="center" vertical="center"/>
    </xf>
    <xf numFmtId="10" fontId="2" fillId="0" borderId="8" xfId="0" applyNumberFormat="1" applyFont="1" applyBorder="1" applyAlignment="1">
      <alignment horizontal="center" vertical="center"/>
    </xf>
    <xf numFmtId="10" fontId="10" fillId="0" borderId="36" xfId="0" applyNumberFormat="1" applyFont="1" applyBorder="1" applyAlignment="1">
      <alignment horizontal="center" vertical="center" wrapText="1"/>
    </xf>
    <xf numFmtId="10" fontId="2" fillId="0" borderId="8" xfId="0" applyNumberFormat="1" applyFont="1" applyBorder="1" applyAlignment="1">
      <alignment horizontal="right" vertical="center"/>
    </xf>
    <xf numFmtId="10" fontId="2" fillId="0" borderId="32" xfId="0" applyNumberFormat="1" applyFont="1" applyBorder="1" applyAlignment="1">
      <alignment horizontal="right" vertical="center"/>
    </xf>
    <xf numFmtId="10" fontId="10" fillId="0" borderId="31" xfId="0" applyNumberFormat="1" applyFont="1" applyBorder="1" applyAlignment="1">
      <alignment horizontal="right" vertical="center" wrapText="1"/>
    </xf>
    <xf numFmtId="10" fontId="3" fillId="2" borderId="41" xfId="0" applyNumberFormat="1" applyFont="1" applyFill="1" applyBorder="1" applyAlignment="1">
      <alignment horizontal="center" vertical="center" wrapText="1"/>
    </xf>
    <xf numFmtId="10" fontId="3" fillId="2" borderId="37" xfId="0" applyNumberFormat="1" applyFont="1" applyFill="1" applyBorder="1" applyAlignment="1">
      <alignment horizontal="center" vertical="center" wrapText="1"/>
    </xf>
    <xf numFmtId="10" fontId="3" fillId="2" borderId="40" xfId="0" applyNumberFormat="1" applyFont="1" applyFill="1" applyBorder="1" applyAlignment="1">
      <alignment horizontal="center" vertical="center" wrapText="1"/>
    </xf>
    <xf numFmtId="10" fontId="3" fillId="2" borderId="41" xfId="0" applyNumberFormat="1" applyFont="1" applyFill="1" applyBorder="1" applyAlignment="1">
      <alignment horizontal="right" vertical="center" wrapText="1"/>
    </xf>
    <xf numFmtId="10" fontId="3" fillId="2" borderId="37" xfId="0" applyNumberFormat="1" applyFont="1" applyFill="1" applyBorder="1" applyAlignment="1">
      <alignment horizontal="right" vertical="center" wrapText="1"/>
    </xf>
    <xf numFmtId="10" fontId="3" fillId="2" borderId="38" xfId="0" applyNumberFormat="1" applyFont="1" applyFill="1" applyBorder="1" applyAlignment="1">
      <alignment horizontal="right" vertical="center" wrapText="1"/>
    </xf>
    <xf numFmtId="10" fontId="3" fillId="0" borderId="37" xfId="0" applyNumberFormat="1" applyFont="1" applyBorder="1" applyAlignment="1">
      <alignment horizontal="center" vertical="center"/>
    </xf>
    <xf numFmtId="10" fontId="10" fillId="0" borderId="40" xfId="0" applyNumberFormat="1" applyFont="1" applyBorder="1" applyAlignment="1">
      <alignment horizontal="center" vertical="center" wrapText="1"/>
    </xf>
    <xf numFmtId="10" fontId="3" fillId="0" borderId="37" xfId="0" applyNumberFormat="1" applyFont="1" applyBorder="1" applyAlignment="1">
      <alignment horizontal="right" vertical="center"/>
    </xf>
    <xf numFmtId="10" fontId="3" fillId="0" borderId="38" xfId="0" applyNumberFormat="1" applyFont="1" applyBorder="1" applyAlignment="1">
      <alignment horizontal="right" vertical="center"/>
    </xf>
    <xf numFmtId="10" fontId="10" fillId="0" borderId="41" xfId="0" applyNumberFormat="1" applyFont="1" applyBorder="1" applyAlignment="1">
      <alignment horizontal="right" vertical="center" wrapText="1"/>
    </xf>
    <xf numFmtId="3" fontId="7" fillId="0" borderId="30" xfId="0" applyNumberFormat="1" applyFont="1" applyBorder="1" applyAlignment="1">
      <alignment horizontal="center" vertical="center"/>
    </xf>
    <xf numFmtId="3" fontId="7" fillId="0" borderId="6" xfId="0" applyNumberFormat="1" applyFont="1" applyBorder="1" applyAlignment="1">
      <alignment horizontal="center" vertical="center"/>
    </xf>
    <xf numFmtId="3" fontId="6" fillId="0" borderId="9" xfId="0" applyNumberFormat="1" applyFont="1" applyBorder="1" applyAlignment="1">
      <alignment horizontal="center" vertical="center" wrapText="1"/>
    </xf>
    <xf numFmtId="3" fontId="6" fillId="0" borderId="29" xfId="0" applyNumberFormat="1" applyFont="1" applyBorder="1" applyAlignment="1">
      <alignment horizontal="center" vertical="center" wrapText="1"/>
    </xf>
    <xf numFmtId="3" fontId="7" fillId="0" borderId="31" xfId="0" applyNumberFormat="1" applyFont="1" applyBorder="1" applyAlignment="1">
      <alignment horizontal="center" vertical="center"/>
    </xf>
    <xf numFmtId="3" fontId="7" fillId="0" borderId="8" xfId="0" applyNumberFormat="1" applyFont="1" applyBorder="1" applyAlignment="1">
      <alignment horizontal="center" vertical="center"/>
    </xf>
    <xf numFmtId="3" fontId="6" fillId="0" borderId="36" xfId="0" applyNumberFormat="1" applyFont="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37" xfId="0" applyNumberFormat="1" applyFont="1" applyBorder="1" applyAlignment="1">
      <alignment horizontal="center" vertical="center"/>
    </xf>
    <xf numFmtId="3" fontId="6" fillId="0" borderId="40" xfId="0" applyNumberFormat="1" applyFont="1" applyBorder="1" applyAlignment="1">
      <alignment horizontal="center" vertical="center" wrapText="1"/>
    </xf>
    <xf numFmtId="3" fontId="2" fillId="0" borderId="30" xfId="0" applyNumberFormat="1" applyFont="1" applyBorder="1" applyAlignment="1">
      <alignment horizontal="center" vertical="center"/>
    </xf>
    <xf numFmtId="3" fontId="2" fillId="0" borderId="6" xfId="0" applyNumberFormat="1" applyFont="1" applyBorder="1" applyAlignment="1">
      <alignment horizontal="center" vertical="center"/>
    </xf>
    <xf numFmtId="3" fontId="7" fillId="4" borderId="30"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6" fillId="4" borderId="9"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38" xfId="0" applyNumberFormat="1" applyFont="1" applyFill="1" applyBorder="1" applyAlignment="1">
      <alignment horizontal="center" vertical="center" wrapText="1"/>
    </xf>
    <xf numFmtId="3" fontId="5" fillId="0" borderId="30" xfId="0" applyNumberFormat="1" applyFont="1" applyBorder="1" applyAlignment="1">
      <alignment horizontal="center" vertical="center"/>
    </xf>
    <xf numFmtId="3" fontId="5" fillId="0" borderId="6" xfId="0" applyNumberFormat="1" applyFont="1" applyBorder="1" applyAlignment="1">
      <alignment horizontal="center" vertical="center"/>
    </xf>
    <xf numFmtId="3" fontId="4" fillId="0" borderId="29" xfId="0" applyNumberFormat="1" applyFont="1" applyBorder="1" applyAlignment="1">
      <alignment horizontal="center" vertical="center" wrapText="1"/>
    </xf>
    <xf numFmtId="3" fontId="5" fillId="0" borderId="31" xfId="0" applyNumberFormat="1" applyFont="1" applyBorder="1" applyAlignment="1">
      <alignment horizontal="center" vertical="center"/>
    </xf>
    <xf numFmtId="3" fontId="5" fillId="0" borderId="8"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4" fillId="0" borderId="38" xfId="0" applyNumberFormat="1" applyFont="1" applyBorder="1" applyAlignment="1">
      <alignment horizontal="center" vertical="center" wrapText="1"/>
    </xf>
    <xf numFmtId="3" fontId="9" fillId="0" borderId="30" xfId="0" applyNumberFormat="1" applyFont="1" applyBorder="1" applyAlignment="1">
      <alignment horizontal="center" vertical="center"/>
    </xf>
    <xf numFmtId="3" fontId="9" fillId="0" borderId="6" xfId="0" applyNumberFormat="1" applyFont="1" applyBorder="1" applyAlignment="1">
      <alignment horizontal="center" vertical="center"/>
    </xf>
    <xf numFmtId="3" fontId="10" fillId="0" borderId="9" xfId="0" applyNumberFormat="1" applyFont="1" applyBorder="1" applyAlignment="1">
      <alignment horizontal="center" vertical="center" wrapText="1"/>
    </xf>
    <xf numFmtId="3" fontId="10" fillId="0" borderId="29" xfId="0" applyNumberFormat="1" applyFont="1" applyBorder="1" applyAlignment="1">
      <alignment horizontal="center" vertical="center" wrapText="1"/>
    </xf>
    <xf numFmtId="3" fontId="9" fillId="5" borderId="30" xfId="0" applyNumberFormat="1" applyFont="1" applyFill="1" applyBorder="1" applyAlignment="1">
      <alignment horizontal="center" vertical="center"/>
    </xf>
    <xf numFmtId="3" fontId="9" fillId="5" borderId="6" xfId="0" applyNumberFormat="1" applyFont="1" applyFill="1" applyBorder="1" applyAlignment="1">
      <alignment horizontal="center" vertical="center"/>
    </xf>
    <xf numFmtId="3" fontId="10" fillId="5" borderId="9" xfId="0" applyNumberFormat="1" applyFont="1" applyFill="1" applyBorder="1" applyAlignment="1">
      <alignment horizontal="center" vertical="center" wrapText="1"/>
    </xf>
    <xf numFmtId="3" fontId="10" fillId="5" borderId="29" xfId="0" applyNumberFormat="1" applyFont="1" applyFill="1" applyBorder="1" applyAlignment="1">
      <alignment horizontal="center" vertical="center" wrapText="1"/>
    </xf>
    <xf numFmtId="3" fontId="9" fillId="0" borderId="31" xfId="0" applyNumberFormat="1" applyFont="1" applyBorder="1" applyAlignment="1">
      <alignment horizontal="center" vertical="center"/>
    </xf>
    <xf numFmtId="3" fontId="9" fillId="0" borderId="8" xfId="0" applyNumberFormat="1" applyFont="1" applyBorder="1" applyAlignment="1">
      <alignment horizontal="center" vertical="center"/>
    </xf>
    <xf numFmtId="3" fontId="10" fillId="0" borderId="36" xfId="0" applyNumberFormat="1" applyFont="1" applyBorder="1" applyAlignment="1">
      <alignment horizontal="center" vertical="center" wrapText="1"/>
    </xf>
    <xf numFmtId="3" fontId="10" fillId="5" borderId="41" xfId="0" applyNumberFormat="1" applyFont="1" applyFill="1" applyBorder="1" applyAlignment="1">
      <alignment horizontal="center" vertical="center" wrapText="1"/>
    </xf>
    <xf numFmtId="3" fontId="10" fillId="5" borderId="37" xfId="0" applyNumberFormat="1" applyFont="1" applyFill="1" applyBorder="1" applyAlignment="1">
      <alignment horizontal="center" vertical="center" wrapText="1"/>
    </xf>
    <xf numFmtId="3" fontId="10" fillId="5" borderId="40" xfId="0" applyNumberFormat="1" applyFont="1" applyFill="1" applyBorder="1" applyAlignment="1">
      <alignment horizontal="center" vertical="center" wrapText="1"/>
    </xf>
    <xf numFmtId="3" fontId="10" fillId="5" borderId="38" xfId="0" applyNumberFormat="1" applyFont="1" applyFill="1" applyBorder="1" applyAlignment="1">
      <alignment horizontal="center" vertical="center" wrapText="1"/>
    </xf>
    <xf numFmtId="3" fontId="10" fillId="0" borderId="37" xfId="0" applyNumberFormat="1" applyFont="1" applyBorder="1" applyAlignment="1">
      <alignment horizontal="center" vertical="center"/>
    </xf>
    <xf numFmtId="3" fontId="10" fillId="0" borderId="40" xfId="0" applyNumberFormat="1" applyFont="1" applyBorder="1" applyAlignment="1">
      <alignment horizontal="center" vertical="center" wrapText="1"/>
    </xf>
    <xf numFmtId="3" fontId="10" fillId="0" borderId="38" xfId="0" applyNumberFormat="1" applyFont="1" applyBorder="1" applyAlignment="1">
      <alignment horizontal="center" vertical="center" wrapText="1"/>
    </xf>
    <xf numFmtId="3" fontId="1" fillId="0" borderId="0" xfId="0" applyNumberFormat="1" applyFont="1" applyAlignment="1">
      <alignment vertical="top"/>
    </xf>
    <xf numFmtId="3" fontId="0" fillId="0" borderId="0" xfId="0" applyNumberFormat="1"/>
    <xf numFmtId="3" fontId="8" fillId="0" borderId="0" xfId="0" applyNumberFormat="1" applyFont="1" applyAlignment="1">
      <alignment horizontal="left" vertical="center"/>
    </xf>
    <xf numFmtId="3" fontId="2" fillId="0" borderId="0" xfId="0" applyNumberFormat="1" applyFont="1" applyAlignment="1">
      <alignment vertical="center"/>
    </xf>
    <xf numFmtId="3" fontId="9" fillId="2" borderId="30" xfId="0" applyNumberFormat="1" applyFont="1" applyFill="1" applyBorder="1" applyAlignment="1">
      <alignment horizontal="center" vertical="center" wrapText="1"/>
    </xf>
    <xf numFmtId="3" fontId="9" fillId="2" borderId="10"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3" fontId="10" fillId="2" borderId="9" xfId="0" applyNumberFormat="1" applyFont="1" applyFill="1" applyBorder="1" applyAlignment="1">
      <alignment horizontal="center" vertical="center" wrapText="1"/>
    </xf>
    <xf numFmtId="3" fontId="10" fillId="2" borderId="29" xfId="0" applyNumberFormat="1" applyFont="1" applyFill="1" applyBorder="1" applyAlignment="1">
      <alignment horizontal="center" vertical="center" wrapText="1"/>
    </xf>
    <xf numFmtId="3" fontId="6" fillId="0" borderId="6" xfId="0" applyNumberFormat="1" applyFont="1" applyBorder="1" applyAlignment="1">
      <alignment horizontal="left" vertical="center"/>
    </xf>
    <xf numFmtId="3" fontId="7" fillId="0" borderId="10" xfId="0" applyNumberFormat="1" applyFont="1" applyBorder="1" applyAlignment="1">
      <alignment horizontal="center" vertical="center"/>
    </xf>
    <xf numFmtId="3" fontId="6" fillId="0" borderId="8" xfId="0" applyNumberFormat="1" applyFont="1" applyBorder="1" applyAlignment="1">
      <alignment horizontal="left" vertical="center"/>
    </xf>
    <xf numFmtId="3" fontId="7" fillId="0" borderId="35" xfId="0" applyNumberFormat="1" applyFont="1" applyBorder="1" applyAlignment="1">
      <alignment horizontal="center" vertical="center"/>
    </xf>
    <xf numFmtId="3" fontId="6" fillId="0" borderId="37" xfId="0" applyNumberFormat="1" applyFont="1" applyBorder="1" applyAlignment="1">
      <alignment horizontal="right" vertical="center"/>
    </xf>
    <xf numFmtId="3" fontId="3" fillId="0" borderId="0" xfId="0" applyNumberFormat="1" applyFont="1" applyAlignment="1">
      <alignment vertical="center"/>
    </xf>
    <xf numFmtId="3" fontId="9" fillId="6" borderId="30" xfId="0" applyNumberFormat="1" applyFont="1" applyFill="1" applyBorder="1" applyAlignment="1">
      <alignment horizontal="center" vertical="center" wrapText="1"/>
    </xf>
    <xf numFmtId="3" fontId="9" fillId="6" borderId="10" xfId="0" applyNumberFormat="1" applyFont="1" applyFill="1" applyBorder="1" applyAlignment="1">
      <alignment horizontal="center" vertical="center" wrapText="1"/>
    </xf>
    <xf numFmtId="3" fontId="9" fillId="6" borderId="6" xfId="0" applyNumberFormat="1" applyFont="1" applyFill="1" applyBorder="1" applyAlignment="1">
      <alignment horizontal="center" vertical="center" wrapText="1"/>
    </xf>
    <xf numFmtId="3" fontId="10" fillId="6" borderId="29" xfId="0" applyNumberFormat="1" applyFont="1" applyFill="1" applyBorder="1" applyAlignment="1">
      <alignment horizontal="center" vertical="center" wrapText="1"/>
    </xf>
    <xf numFmtId="3" fontId="4" fillId="0" borderId="9" xfId="0" applyNumberFormat="1" applyFont="1" applyBorder="1" applyAlignment="1">
      <alignment horizontal="left" vertical="center"/>
    </xf>
    <xf numFmtId="3" fontId="5" fillId="0" borderId="10" xfId="0" applyNumberFormat="1" applyFont="1" applyBorder="1" applyAlignment="1">
      <alignment horizontal="center" vertical="center"/>
    </xf>
    <xf numFmtId="3" fontId="5" fillId="0" borderId="30" xfId="0" applyNumberFormat="1" applyFont="1" applyBorder="1" applyAlignment="1">
      <alignment horizontal="right" vertical="center"/>
    </xf>
    <xf numFmtId="3" fontId="5" fillId="0" borderId="6" xfId="0" applyNumberFormat="1" applyFont="1" applyBorder="1" applyAlignment="1">
      <alignment horizontal="right" vertical="center"/>
    </xf>
    <xf numFmtId="3" fontId="5" fillId="0" borderId="29" xfId="0" applyNumberFormat="1" applyFont="1" applyBorder="1" applyAlignment="1">
      <alignment horizontal="right" vertical="center"/>
    </xf>
    <xf numFmtId="3" fontId="4" fillId="2" borderId="29" xfId="0" applyNumberFormat="1" applyFont="1" applyFill="1" applyBorder="1" applyAlignment="1">
      <alignment horizontal="center" vertical="center" wrapText="1"/>
    </xf>
    <xf numFmtId="3" fontId="10" fillId="0" borderId="9" xfId="0" applyNumberFormat="1" applyFont="1" applyBorder="1" applyAlignment="1">
      <alignment horizontal="left" vertical="center"/>
    </xf>
    <xf numFmtId="3" fontId="2" fillId="0" borderId="10" xfId="0" applyNumberFormat="1" applyFont="1" applyBorder="1" applyAlignment="1">
      <alignment horizontal="center" vertical="center"/>
    </xf>
    <xf numFmtId="3" fontId="2" fillId="0" borderId="30"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29" xfId="0" applyNumberFormat="1" applyFont="1" applyBorder="1" applyAlignment="1">
      <alignment horizontal="right" vertical="center"/>
    </xf>
    <xf numFmtId="3" fontId="4" fillId="0" borderId="36" xfId="0" applyNumberFormat="1" applyFont="1" applyBorder="1" applyAlignment="1">
      <alignment horizontal="left" vertical="center"/>
    </xf>
    <xf numFmtId="3" fontId="5" fillId="0" borderId="35" xfId="0" applyNumberFormat="1" applyFont="1" applyBorder="1" applyAlignment="1">
      <alignment horizontal="center" vertical="center"/>
    </xf>
    <xf numFmtId="3" fontId="5" fillId="0" borderId="31" xfId="0" applyNumberFormat="1" applyFont="1" applyBorder="1" applyAlignment="1">
      <alignment horizontal="right" vertical="center"/>
    </xf>
    <xf numFmtId="3" fontId="5" fillId="0" borderId="8" xfId="0" applyNumberFormat="1" applyFont="1" applyBorder="1" applyAlignment="1">
      <alignment horizontal="right" vertical="center"/>
    </xf>
    <xf numFmtId="3" fontId="5" fillId="0" borderId="32" xfId="0" applyNumberFormat="1" applyFont="1" applyBorder="1" applyAlignment="1">
      <alignment horizontal="right" vertical="center"/>
    </xf>
    <xf numFmtId="3" fontId="4" fillId="0" borderId="40" xfId="0" applyNumberFormat="1" applyFont="1" applyBorder="1" applyAlignment="1">
      <alignment horizontal="right" vertical="center"/>
    </xf>
    <xf numFmtId="3" fontId="4" fillId="0" borderId="41" xfId="0" applyNumberFormat="1" applyFont="1" applyBorder="1" applyAlignment="1">
      <alignment horizontal="center" vertical="center"/>
    </xf>
    <xf numFmtId="3" fontId="4" fillId="0" borderId="41" xfId="0" applyNumberFormat="1" applyFont="1" applyBorder="1" applyAlignment="1">
      <alignment horizontal="right" vertical="center"/>
    </xf>
    <xf numFmtId="3" fontId="4" fillId="0" borderId="37" xfId="0" applyNumberFormat="1" applyFont="1" applyBorder="1" applyAlignment="1">
      <alignment horizontal="right" vertical="center"/>
    </xf>
    <xf numFmtId="3" fontId="4" fillId="0" borderId="38" xfId="0" applyNumberFormat="1" applyFont="1" applyBorder="1" applyAlignment="1">
      <alignment horizontal="right" vertical="center"/>
    </xf>
    <xf numFmtId="3" fontId="7" fillId="4" borderId="30" xfId="0" applyNumberFormat="1" applyFont="1" applyFill="1" applyBorder="1" applyAlignment="1">
      <alignment horizontal="center" vertical="center" wrapText="1"/>
    </xf>
    <xf numFmtId="3" fontId="7" fillId="4" borderId="10"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3" fontId="6" fillId="4" borderId="6" xfId="0" applyNumberFormat="1" applyFont="1" applyFill="1" applyBorder="1" applyAlignment="1">
      <alignment horizontal="left" vertical="center"/>
    </xf>
    <xf numFmtId="3" fontId="7" fillId="4" borderId="10" xfId="0" applyNumberFormat="1" applyFont="1" applyFill="1" applyBorder="1" applyAlignment="1">
      <alignment horizontal="center" vertical="center"/>
    </xf>
    <xf numFmtId="3" fontId="6" fillId="4" borderId="37" xfId="0" applyNumberFormat="1" applyFont="1" applyFill="1" applyBorder="1" applyAlignment="1">
      <alignment horizontal="right" vertical="center"/>
    </xf>
    <xf numFmtId="3" fontId="6" fillId="0" borderId="48" xfId="0" applyNumberFormat="1" applyFont="1" applyBorder="1" applyAlignment="1">
      <alignment horizontal="center" vertical="center"/>
    </xf>
    <xf numFmtId="3" fontId="6" fillId="0" borderId="49" xfId="0" applyNumberFormat="1" applyFont="1" applyBorder="1" applyAlignment="1">
      <alignment horizontal="center" vertical="center" wrapText="1"/>
    </xf>
    <xf numFmtId="3" fontId="10" fillId="0" borderId="6" xfId="0" applyNumberFormat="1" applyFont="1" applyBorder="1" applyAlignment="1">
      <alignment horizontal="left" vertical="center"/>
    </xf>
    <xf numFmtId="3" fontId="9" fillId="0" borderId="10" xfId="0" applyNumberFormat="1" applyFont="1" applyBorder="1" applyAlignment="1">
      <alignment horizontal="center" vertical="center"/>
    </xf>
    <xf numFmtId="3" fontId="10" fillId="5" borderId="6" xfId="0" applyNumberFormat="1" applyFont="1" applyFill="1" applyBorder="1" applyAlignment="1">
      <alignment horizontal="left" vertical="center"/>
    </xf>
    <xf numFmtId="3" fontId="9" fillId="5" borderId="10" xfId="0" applyNumberFormat="1" applyFont="1" applyFill="1" applyBorder="1" applyAlignment="1">
      <alignment horizontal="center" vertical="center"/>
    </xf>
    <xf numFmtId="3" fontId="10" fillId="0" borderId="8" xfId="0" applyNumberFormat="1" applyFont="1" applyBorder="1" applyAlignment="1">
      <alignment horizontal="left" vertical="center"/>
    </xf>
    <xf numFmtId="3" fontId="9" fillId="0" borderId="35" xfId="0" applyNumberFormat="1" applyFont="1" applyBorder="1" applyAlignment="1">
      <alignment horizontal="center" vertical="center"/>
    </xf>
    <xf numFmtId="3" fontId="9" fillId="0" borderId="45" xfId="0" applyNumberFormat="1" applyFont="1" applyBorder="1" applyAlignment="1">
      <alignment horizontal="center" vertical="center"/>
    </xf>
    <xf numFmtId="3" fontId="9" fillId="0" borderId="2" xfId="0" applyNumberFormat="1" applyFont="1" applyBorder="1" applyAlignment="1">
      <alignment horizontal="center" vertical="center"/>
    </xf>
    <xf numFmtId="3" fontId="10" fillId="0" borderId="46" xfId="0" applyNumberFormat="1" applyFont="1" applyBorder="1" applyAlignment="1">
      <alignment horizontal="center" vertical="center" wrapText="1"/>
    </xf>
    <xf numFmtId="3" fontId="10" fillId="5" borderId="37" xfId="0" applyNumberFormat="1" applyFont="1" applyFill="1" applyBorder="1" applyAlignment="1">
      <alignment horizontal="right" vertical="center"/>
    </xf>
    <xf numFmtId="3" fontId="10" fillId="5" borderId="39" xfId="0" applyNumberFormat="1" applyFont="1" applyFill="1" applyBorder="1" applyAlignment="1">
      <alignment horizontal="center" vertical="center" wrapText="1"/>
    </xf>
    <xf numFmtId="3" fontId="10" fillId="0" borderId="37" xfId="0" applyNumberFormat="1" applyFont="1" applyBorder="1" applyAlignment="1">
      <alignment horizontal="right" vertical="center"/>
    </xf>
    <xf numFmtId="3" fontId="9" fillId="0" borderId="0" xfId="0" applyNumberFormat="1" applyFont="1" applyAlignment="1">
      <alignment vertical="center"/>
    </xf>
    <xf numFmtId="9" fontId="9" fillId="0" borderId="30" xfId="1" applyFont="1" applyBorder="1" applyAlignment="1">
      <alignment horizontal="center" vertical="center"/>
    </xf>
    <xf numFmtId="9" fontId="9" fillId="0" borderId="10" xfId="1" applyFont="1" applyBorder="1" applyAlignment="1">
      <alignment horizontal="center" vertical="center"/>
    </xf>
    <xf numFmtId="9" fontId="9" fillId="0" borderId="6" xfId="1" applyFont="1" applyBorder="1" applyAlignment="1">
      <alignment horizontal="center" vertical="center"/>
    </xf>
    <xf numFmtId="3" fontId="10" fillId="2" borderId="9" xfId="0" applyNumberFormat="1" applyFont="1" applyFill="1" applyBorder="1" applyAlignment="1">
      <alignment horizontal="left" vertical="center"/>
    </xf>
    <xf numFmtId="9" fontId="9" fillId="2" borderId="30" xfId="1" applyFont="1" applyFill="1" applyBorder="1" applyAlignment="1">
      <alignment horizontal="center" vertical="center"/>
    </xf>
    <xf numFmtId="9" fontId="9" fillId="2" borderId="10" xfId="1" applyFont="1" applyFill="1" applyBorder="1" applyAlignment="1">
      <alignment horizontal="center" vertical="center"/>
    </xf>
    <xf numFmtId="9" fontId="9" fillId="2" borderId="6" xfId="1" applyFont="1" applyFill="1" applyBorder="1" applyAlignment="1">
      <alignment horizontal="center" vertical="center"/>
    </xf>
    <xf numFmtId="3" fontId="10" fillId="0" borderId="36" xfId="0" applyNumberFormat="1" applyFont="1" applyBorder="1" applyAlignment="1">
      <alignment horizontal="left" vertical="center"/>
    </xf>
    <xf numFmtId="9" fontId="9" fillId="0" borderId="31" xfId="1" applyFont="1" applyBorder="1" applyAlignment="1">
      <alignment horizontal="center" vertical="center"/>
    </xf>
    <xf numFmtId="9" fontId="9" fillId="0" borderId="35" xfId="1" applyFont="1" applyBorder="1" applyAlignment="1">
      <alignment horizontal="center" vertical="center"/>
    </xf>
    <xf numFmtId="9" fontId="9" fillId="0" borderId="8" xfId="1" applyFont="1" applyBorder="1" applyAlignment="1">
      <alignment horizontal="center" vertical="center"/>
    </xf>
    <xf numFmtId="3" fontId="10" fillId="2" borderId="40" xfId="0" applyNumberFormat="1" applyFont="1" applyFill="1" applyBorder="1" applyAlignment="1">
      <alignment horizontal="right" vertical="center"/>
    </xf>
    <xf numFmtId="166" fontId="10" fillId="2" borderId="41" xfId="1" applyNumberFormat="1" applyFont="1" applyFill="1" applyBorder="1" applyAlignment="1">
      <alignment horizontal="center" vertical="center" wrapText="1"/>
    </xf>
    <xf numFmtId="166" fontId="10" fillId="2" borderId="37" xfId="1" applyNumberFormat="1" applyFont="1" applyFill="1" applyBorder="1" applyAlignment="1">
      <alignment horizontal="center" vertical="center" wrapText="1"/>
    </xf>
    <xf numFmtId="166" fontId="10" fillId="2" borderId="38" xfId="1" applyNumberFormat="1" applyFont="1" applyFill="1" applyBorder="1" applyAlignment="1">
      <alignment horizontal="center" vertical="center" wrapText="1"/>
    </xf>
    <xf numFmtId="3" fontId="10" fillId="0" borderId="40" xfId="0" applyNumberFormat="1" applyFont="1" applyBorder="1" applyAlignment="1">
      <alignment horizontal="right" vertical="center"/>
    </xf>
    <xf numFmtId="166" fontId="10" fillId="0" borderId="41" xfId="1" applyNumberFormat="1" applyFont="1" applyBorder="1" applyAlignment="1">
      <alignment horizontal="center" vertical="center"/>
    </xf>
    <xf numFmtId="166" fontId="10" fillId="0" borderId="37" xfId="1" applyNumberFormat="1" applyFont="1" applyBorder="1" applyAlignment="1">
      <alignment horizontal="center" vertical="center"/>
    </xf>
    <xf numFmtId="166" fontId="10" fillId="0" borderId="38" xfId="1" applyNumberFormat="1" applyFont="1" applyBorder="1" applyAlignment="1">
      <alignment horizontal="center" vertical="center" wrapText="1"/>
    </xf>
    <xf numFmtId="0" fontId="16" fillId="0" borderId="0" xfId="0" applyFont="1" applyAlignment="1">
      <alignment vertical="center"/>
    </xf>
    <xf numFmtId="3" fontId="2" fillId="7" borderId="28" xfId="0" applyNumberFormat="1" applyFont="1" applyFill="1" applyBorder="1"/>
    <xf numFmtId="1" fontId="2" fillId="7" borderId="16" xfId="0" applyNumberFormat="1" applyFont="1" applyFill="1" applyBorder="1"/>
    <xf numFmtId="1" fontId="2" fillId="0" borderId="16" xfId="0" applyNumberFormat="1" applyFont="1" applyFill="1" applyBorder="1"/>
    <xf numFmtId="3" fontId="2" fillId="7" borderId="15" xfId="0" applyNumberFormat="1" applyFont="1" applyFill="1" applyBorder="1"/>
    <xf numFmtId="1" fontId="3" fillId="7" borderId="16" xfId="0" applyNumberFormat="1" applyFont="1" applyFill="1" applyBorder="1"/>
    <xf numFmtId="3" fontId="2" fillId="7" borderId="14" xfId="0" applyNumberFormat="1" applyFont="1" applyFill="1" applyBorder="1"/>
    <xf numFmtId="3" fontId="2" fillId="0" borderId="21" xfId="0" applyNumberFormat="1" applyFont="1" applyFill="1" applyBorder="1"/>
    <xf numFmtId="0" fontId="17" fillId="0" borderId="0" xfId="0" applyFont="1"/>
    <xf numFmtId="3" fontId="2" fillId="0" borderId="50" xfId="0" applyNumberFormat="1" applyFont="1" applyFill="1" applyBorder="1"/>
    <xf numFmtId="3" fontId="3" fillId="0" borderId="28" xfId="0" applyNumberFormat="1" applyFont="1" applyBorder="1"/>
    <xf numFmtId="3" fontId="2" fillId="7" borderId="50" xfId="0" applyNumberFormat="1" applyFont="1" applyFill="1" applyBorder="1"/>
    <xf numFmtId="3" fontId="3" fillId="7" borderId="28" xfId="0" applyNumberFormat="1" applyFont="1" applyFill="1" applyBorder="1"/>
    <xf numFmtId="0" fontId="2" fillId="0" borderId="0" xfId="0" applyFont="1" applyBorder="1" applyAlignment="1">
      <alignment vertical="center"/>
    </xf>
    <xf numFmtId="0" fontId="0" fillId="0" borderId="0" xfId="0" applyAlignment="1">
      <alignment vertical="center"/>
    </xf>
    <xf numFmtId="3" fontId="2" fillId="0" borderId="15" xfId="0" applyNumberFormat="1" applyFont="1" applyFill="1" applyBorder="1"/>
    <xf numFmtId="3" fontId="2" fillId="0" borderId="14" xfId="0" applyNumberFormat="1" applyFont="1" applyFill="1" applyBorder="1"/>
    <xf numFmtId="3" fontId="3" fillId="0" borderId="28" xfId="0" applyNumberFormat="1" applyFont="1" applyFill="1" applyBorder="1"/>
    <xf numFmtId="1" fontId="3" fillId="0" borderId="16" xfId="0" applyNumberFormat="1" applyFont="1" applyFill="1" applyBorder="1"/>
    <xf numFmtId="3" fontId="9" fillId="0" borderId="4" xfId="0" applyNumberFormat="1" applyFont="1" applyFill="1" applyBorder="1" applyAlignment="1">
      <alignment horizontal="right"/>
    </xf>
    <xf numFmtId="3" fontId="9" fillId="0" borderId="3" xfId="0" applyNumberFormat="1" applyFont="1" applyFill="1" applyBorder="1" applyAlignment="1">
      <alignment horizontal="right"/>
    </xf>
    <xf numFmtId="3" fontId="9" fillId="0" borderId="15" xfId="0" applyNumberFormat="1" applyFont="1" applyFill="1" applyBorder="1" applyAlignment="1">
      <alignment horizontal="right"/>
    </xf>
    <xf numFmtId="3" fontId="10" fillId="0" borderId="23" xfId="0" applyNumberFormat="1" applyFont="1" applyFill="1" applyBorder="1" applyAlignment="1">
      <alignment horizontal="right"/>
    </xf>
    <xf numFmtId="1" fontId="9" fillId="0" borderId="5" xfId="0" applyNumberFormat="1" applyFont="1" applyFill="1" applyBorder="1" applyAlignment="1">
      <alignment horizontal="right"/>
    </xf>
    <xf numFmtId="1" fontId="9" fillId="0" borderId="6" xfId="0" applyNumberFormat="1" applyFont="1" applyFill="1" applyBorder="1" applyAlignment="1">
      <alignment horizontal="right"/>
    </xf>
    <xf numFmtId="1" fontId="9" fillId="0" borderId="16" xfId="0" applyNumberFormat="1" applyFont="1" applyFill="1" applyBorder="1" applyAlignment="1">
      <alignment horizontal="right"/>
    </xf>
    <xf numFmtId="3" fontId="9" fillId="0" borderId="24" xfId="0" applyNumberFormat="1" applyFont="1" applyFill="1" applyBorder="1" applyAlignment="1">
      <alignment horizontal="right"/>
    </xf>
    <xf numFmtId="3" fontId="9" fillId="0" borderId="8" xfId="0" applyNumberFormat="1" applyFont="1" applyFill="1" applyBorder="1" applyAlignment="1">
      <alignment horizontal="right"/>
    </xf>
    <xf numFmtId="3" fontId="9" fillId="0" borderId="50" xfId="0" applyNumberFormat="1" applyFont="1" applyFill="1" applyBorder="1" applyAlignment="1">
      <alignment horizontal="right"/>
    </xf>
    <xf numFmtId="3" fontId="9" fillId="0" borderId="1" xfId="0" applyNumberFormat="1" applyFont="1" applyFill="1" applyBorder="1" applyAlignment="1">
      <alignment horizontal="right"/>
    </xf>
    <xf numFmtId="3" fontId="9" fillId="0" borderId="2" xfId="0" applyNumberFormat="1" applyFont="1" applyFill="1" applyBorder="1" applyAlignment="1">
      <alignment horizontal="right"/>
    </xf>
    <xf numFmtId="3" fontId="9" fillId="0" borderId="14" xfId="0" applyNumberFormat="1" applyFont="1" applyFill="1" applyBorder="1" applyAlignment="1">
      <alignment horizontal="right"/>
    </xf>
    <xf numFmtId="3" fontId="10" fillId="0" borderId="7" xfId="0" applyNumberFormat="1" applyFont="1" applyFill="1" applyBorder="1" applyAlignment="1">
      <alignment horizontal="right"/>
    </xf>
    <xf numFmtId="3" fontId="10" fillId="0" borderId="28" xfId="0" applyNumberFormat="1" applyFont="1" applyFill="1" applyBorder="1" applyAlignment="1">
      <alignment horizontal="right"/>
    </xf>
    <xf numFmtId="1" fontId="10" fillId="0" borderId="5" xfId="0" applyNumberFormat="1" applyFont="1" applyFill="1" applyBorder="1" applyAlignment="1">
      <alignment horizontal="right"/>
    </xf>
    <xf numFmtId="1" fontId="10" fillId="0" borderId="6" xfId="0" applyNumberFormat="1" applyFont="1" applyFill="1" applyBorder="1" applyAlignment="1">
      <alignment horizontal="right"/>
    </xf>
    <xf numFmtId="1" fontId="10" fillId="0" borderId="16" xfId="0" applyNumberFormat="1" applyFont="1" applyFill="1" applyBorder="1" applyAlignment="1">
      <alignment horizontal="right"/>
    </xf>
    <xf numFmtId="3" fontId="9" fillId="7" borderId="7" xfId="0" applyNumberFormat="1" applyFont="1" applyFill="1" applyBorder="1" applyAlignment="1">
      <alignment horizontal="right"/>
    </xf>
    <xf numFmtId="3" fontId="9" fillId="7" borderId="28" xfId="0" applyNumberFormat="1" applyFont="1" applyFill="1" applyBorder="1" applyAlignment="1">
      <alignment horizontal="right"/>
    </xf>
    <xf numFmtId="1" fontId="9" fillId="7" borderId="5" xfId="0" applyNumberFormat="1" applyFont="1" applyFill="1" applyBorder="1" applyAlignment="1">
      <alignment horizontal="right"/>
    </xf>
    <xf numFmtId="1" fontId="9" fillId="7" borderId="6" xfId="0" applyNumberFormat="1" applyFont="1" applyFill="1" applyBorder="1" applyAlignment="1">
      <alignment horizontal="right"/>
    </xf>
    <xf numFmtId="1" fontId="9" fillId="7" borderId="16" xfId="0" applyNumberFormat="1" applyFont="1" applyFill="1" applyBorder="1" applyAlignment="1">
      <alignment horizontal="right"/>
    </xf>
    <xf numFmtId="3" fontId="9" fillId="7" borderId="24" xfId="0" applyNumberFormat="1" applyFont="1" applyFill="1" applyBorder="1" applyAlignment="1">
      <alignment horizontal="right"/>
    </xf>
    <xf numFmtId="3" fontId="9" fillId="7" borderId="8" xfId="0" applyNumberFormat="1" applyFont="1" applyFill="1" applyBorder="1" applyAlignment="1">
      <alignment horizontal="right"/>
    </xf>
    <xf numFmtId="3" fontId="9" fillId="7" borderId="50" xfId="0" applyNumberFormat="1" applyFont="1" applyFill="1" applyBorder="1" applyAlignment="1">
      <alignment horizontal="right"/>
    </xf>
    <xf numFmtId="3" fontId="9" fillId="7" borderId="4" xfId="0" applyNumberFormat="1" applyFont="1" applyFill="1" applyBorder="1" applyAlignment="1">
      <alignment horizontal="right"/>
    </xf>
    <xf numFmtId="3" fontId="9" fillId="7" borderId="3" xfId="0" applyNumberFormat="1" applyFont="1" applyFill="1" applyBorder="1" applyAlignment="1">
      <alignment horizontal="right"/>
    </xf>
    <xf numFmtId="3" fontId="9" fillId="7" borderId="15" xfId="0" applyNumberFormat="1" applyFont="1" applyFill="1" applyBorder="1" applyAlignment="1">
      <alignment horizontal="right"/>
    </xf>
    <xf numFmtId="3" fontId="9" fillId="7" borderId="1" xfId="0" applyNumberFormat="1" applyFont="1" applyFill="1" applyBorder="1" applyAlignment="1">
      <alignment horizontal="right"/>
    </xf>
    <xf numFmtId="3" fontId="9" fillId="7" borderId="2" xfId="0" applyNumberFormat="1" applyFont="1" applyFill="1" applyBorder="1" applyAlignment="1">
      <alignment horizontal="right"/>
    </xf>
    <xf numFmtId="3" fontId="9" fillId="7" borderId="14" xfId="0" applyNumberFormat="1" applyFont="1" applyFill="1" applyBorder="1" applyAlignment="1">
      <alignment horizontal="right"/>
    </xf>
    <xf numFmtId="3" fontId="10" fillId="7" borderId="23" xfId="0" applyNumberFormat="1" applyFont="1" applyFill="1" applyBorder="1" applyAlignment="1">
      <alignment horizontal="right"/>
    </xf>
    <xf numFmtId="3" fontId="10" fillId="7" borderId="7" xfId="0" applyNumberFormat="1" applyFont="1" applyFill="1" applyBorder="1" applyAlignment="1">
      <alignment horizontal="right"/>
    </xf>
    <xf numFmtId="3" fontId="10" fillId="7" borderId="28" xfId="0" applyNumberFormat="1" applyFont="1" applyFill="1" applyBorder="1" applyAlignment="1">
      <alignment horizontal="right"/>
    </xf>
    <xf numFmtId="1" fontId="10" fillId="7" borderId="5" xfId="0" applyNumberFormat="1" applyFont="1" applyFill="1" applyBorder="1" applyAlignment="1">
      <alignment horizontal="right"/>
    </xf>
    <xf numFmtId="1" fontId="10" fillId="7" borderId="6" xfId="0" applyNumberFormat="1" applyFont="1" applyFill="1" applyBorder="1" applyAlignment="1">
      <alignment horizontal="right"/>
    </xf>
    <xf numFmtId="1" fontId="10" fillId="7" borderId="16" xfId="0" applyNumberFormat="1" applyFont="1" applyFill="1" applyBorder="1" applyAlignment="1">
      <alignment horizontal="right"/>
    </xf>
    <xf numFmtId="1" fontId="2" fillId="3" borderId="16" xfId="0" applyNumberFormat="1" applyFont="1" applyFill="1" applyBorder="1"/>
    <xf numFmtId="1" fontId="10" fillId="3" borderId="5" xfId="0" applyNumberFormat="1" applyFont="1" applyFill="1" applyBorder="1" applyAlignment="1">
      <alignment horizontal="right"/>
    </xf>
    <xf numFmtId="1" fontId="10" fillId="3" borderId="6" xfId="0" applyNumberFormat="1" applyFont="1" applyFill="1" applyBorder="1" applyAlignment="1">
      <alignment horizontal="right"/>
    </xf>
    <xf numFmtId="1" fontId="10" fillId="3" borderId="16" xfId="0" applyNumberFormat="1" applyFont="1" applyFill="1" applyBorder="1" applyAlignment="1">
      <alignment horizontal="right"/>
    </xf>
    <xf numFmtId="3" fontId="2" fillId="0" borderId="19" xfId="0" applyNumberFormat="1" applyFont="1" applyFill="1" applyBorder="1"/>
    <xf numFmtId="0" fontId="3" fillId="8" borderId="24"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50" xfId="0" applyFont="1" applyFill="1" applyBorder="1" applyAlignment="1">
      <alignment horizontal="center" vertical="center"/>
    </xf>
    <xf numFmtId="3" fontId="3" fillId="7" borderId="50" xfId="0" applyNumberFormat="1" applyFont="1" applyFill="1" applyBorder="1"/>
    <xf numFmtId="3" fontId="10" fillId="7" borderId="24" xfId="0" applyNumberFormat="1" applyFont="1" applyFill="1" applyBorder="1" applyAlignment="1">
      <alignment horizontal="right"/>
    </xf>
    <xf numFmtId="3" fontId="10" fillId="7" borderId="8" xfId="0" applyNumberFormat="1" applyFont="1" applyFill="1" applyBorder="1" applyAlignment="1">
      <alignment horizontal="right"/>
    </xf>
    <xf numFmtId="3" fontId="10" fillId="7" borderId="50" xfId="0" applyNumberFormat="1" applyFont="1" applyFill="1" applyBorder="1" applyAlignment="1">
      <alignment horizontal="right"/>
    </xf>
    <xf numFmtId="3" fontId="9" fillId="7" borderId="23" xfId="0" applyNumberFormat="1" applyFont="1" applyFill="1" applyBorder="1" applyAlignment="1">
      <alignment horizontal="right"/>
    </xf>
    <xf numFmtId="3" fontId="9" fillId="0" borderId="51" xfId="0" applyNumberFormat="1" applyFont="1" applyFill="1" applyBorder="1" applyAlignment="1">
      <alignment horizontal="right"/>
    </xf>
    <xf numFmtId="3" fontId="9" fillId="0" borderId="21" xfId="0" applyNumberFormat="1" applyFont="1" applyFill="1" applyBorder="1" applyAlignment="1">
      <alignment horizontal="right"/>
    </xf>
    <xf numFmtId="3" fontId="3" fillId="0" borderId="19" xfId="0" applyNumberFormat="1" applyFont="1" applyBorder="1"/>
    <xf numFmtId="3" fontId="10" fillId="0" borderId="17" xfId="0" applyNumberFormat="1" applyFont="1" applyFill="1" applyBorder="1" applyAlignment="1">
      <alignment horizontal="right"/>
    </xf>
    <xf numFmtId="3" fontId="10" fillId="0" borderId="18" xfId="0" applyNumberFormat="1" applyFont="1" applyFill="1" applyBorder="1" applyAlignment="1">
      <alignment horizontal="right"/>
    </xf>
    <xf numFmtId="3" fontId="10" fillId="0" borderId="19" xfId="0" applyNumberFormat="1" applyFont="1" applyFill="1" applyBorder="1" applyAlignment="1">
      <alignment horizontal="right"/>
    </xf>
    <xf numFmtId="3" fontId="9" fillId="0" borderId="52" xfId="0" applyNumberFormat="1" applyFont="1" applyFill="1" applyBorder="1" applyAlignment="1">
      <alignment horizontal="right"/>
    </xf>
    <xf numFmtId="3" fontId="3" fillId="0" borderId="19" xfId="0" applyNumberFormat="1" applyFont="1" applyFill="1" applyBorder="1"/>
    <xf numFmtId="3" fontId="2" fillId="3" borderId="21" xfId="0" applyNumberFormat="1" applyFont="1" applyFill="1" applyBorder="1"/>
    <xf numFmtId="3" fontId="9" fillId="3" borderId="52" xfId="0" applyNumberFormat="1" applyFont="1" applyFill="1" applyBorder="1" applyAlignment="1">
      <alignment horizontal="right"/>
    </xf>
    <xf numFmtId="3" fontId="9" fillId="3" borderId="51" xfId="0" applyNumberFormat="1" applyFont="1" applyFill="1" applyBorder="1" applyAlignment="1">
      <alignment horizontal="right"/>
    </xf>
    <xf numFmtId="3" fontId="9" fillId="3" borderId="21" xfId="0" applyNumberFormat="1" applyFont="1" applyFill="1" applyBorder="1" applyAlignment="1">
      <alignment horizontal="right"/>
    </xf>
    <xf numFmtId="3" fontId="2" fillId="3" borderId="19" xfId="0" applyNumberFormat="1" applyFont="1" applyFill="1" applyBorder="1"/>
    <xf numFmtId="3" fontId="9" fillId="3" borderId="17" xfId="0" applyNumberFormat="1" applyFont="1" applyFill="1" applyBorder="1" applyAlignment="1">
      <alignment horizontal="right"/>
    </xf>
    <xf numFmtId="3" fontId="9" fillId="3" borderId="18" xfId="0" applyNumberFormat="1" applyFont="1" applyFill="1" applyBorder="1" applyAlignment="1">
      <alignment horizontal="right"/>
    </xf>
    <xf numFmtId="3" fontId="9" fillId="3" borderId="19" xfId="0" applyNumberFormat="1" applyFont="1" applyFill="1" applyBorder="1" applyAlignment="1">
      <alignment horizontal="right"/>
    </xf>
    <xf numFmtId="9" fontId="2" fillId="0" borderId="10" xfId="0" applyNumberFormat="1" applyFont="1" applyBorder="1"/>
    <xf numFmtId="0" fontId="2" fillId="0" borderId="0" xfId="0" applyFont="1" applyAlignment="1">
      <alignment horizontal="center" vertical="center"/>
    </xf>
    <xf numFmtId="0" fontId="5" fillId="9" borderId="3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5" fillId="9" borderId="29" xfId="0" applyFont="1" applyFill="1" applyBorder="1" applyAlignment="1">
      <alignment horizontal="center" vertical="center" wrapText="1"/>
    </xf>
    <xf numFmtId="4" fontId="4" fillId="9" borderId="6" xfId="0" applyNumberFormat="1" applyFont="1" applyFill="1" applyBorder="1" applyAlignment="1">
      <alignment horizontal="left" vertical="center"/>
    </xf>
    <xf numFmtId="4" fontId="5" fillId="9" borderId="30" xfId="0" applyNumberFormat="1" applyFont="1" applyFill="1" applyBorder="1" applyAlignment="1">
      <alignment horizontal="center" vertical="center"/>
    </xf>
    <xf numFmtId="4" fontId="5" fillId="9" borderId="6" xfId="0" applyNumberFormat="1" applyFont="1" applyFill="1" applyBorder="1" applyAlignment="1">
      <alignment horizontal="center" vertical="center"/>
    </xf>
    <xf numFmtId="4" fontId="4" fillId="9" borderId="9" xfId="0" applyNumberFormat="1" applyFont="1" applyFill="1" applyBorder="1" applyAlignment="1">
      <alignment horizontal="center" vertical="center" wrapText="1"/>
    </xf>
    <xf numFmtId="4" fontId="5" fillId="9" borderId="30" xfId="0" applyNumberFormat="1" applyFont="1" applyFill="1" applyBorder="1" applyAlignment="1">
      <alignment horizontal="right" vertical="center"/>
    </xf>
    <xf numFmtId="4" fontId="5" fillId="9" borderId="6" xfId="0" applyNumberFormat="1" applyFont="1" applyFill="1" applyBorder="1" applyAlignment="1">
      <alignment horizontal="right" vertical="center"/>
    </xf>
    <xf numFmtId="4" fontId="5" fillId="9" borderId="29" xfId="0" applyNumberFormat="1" applyFont="1" applyFill="1" applyBorder="1" applyAlignment="1">
      <alignment horizontal="right" vertical="center"/>
    </xf>
    <xf numFmtId="4" fontId="4" fillId="9" borderId="30" xfId="0" applyNumberFormat="1" applyFont="1" applyFill="1" applyBorder="1" applyAlignment="1">
      <alignment horizontal="right" vertical="center" wrapText="1"/>
    </xf>
    <xf numFmtId="164" fontId="4" fillId="9" borderId="37" xfId="0" applyNumberFormat="1" applyFont="1" applyFill="1" applyBorder="1" applyAlignment="1">
      <alignment horizontal="right" vertical="center"/>
    </xf>
    <xf numFmtId="3" fontId="4" fillId="9" borderId="41" xfId="0" applyNumberFormat="1" applyFont="1" applyFill="1" applyBorder="1" applyAlignment="1">
      <alignment horizontal="center" vertical="center" wrapText="1"/>
    </xf>
    <xf numFmtId="3" fontId="4" fillId="9" borderId="37" xfId="0" applyNumberFormat="1" applyFont="1" applyFill="1" applyBorder="1" applyAlignment="1">
      <alignment horizontal="center" vertical="center" wrapText="1"/>
    </xf>
    <xf numFmtId="3" fontId="4" fillId="9" borderId="40" xfId="0" applyNumberFormat="1" applyFont="1" applyFill="1" applyBorder="1" applyAlignment="1">
      <alignment horizontal="center" vertical="center" wrapText="1"/>
    </xf>
    <xf numFmtId="3" fontId="4" fillId="9" borderId="41" xfId="0" applyNumberFormat="1" applyFont="1" applyFill="1" applyBorder="1" applyAlignment="1">
      <alignment horizontal="right" vertical="center" wrapText="1"/>
    </xf>
    <xf numFmtId="3" fontId="4" fillId="9" borderId="37" xfId="0" applyNumberFormat="1" applyFont="1" applyFill="1" applyBorder="1" applyAlignment="1">
      <alignment horizontal="right" vertical="center" wrapText="1"/>
    </xf>
    <xf numFmtId="3" fontId="4" fillId="9" borderId="38" xfId="0" applyNumberFormat="1" applyFont="1" applyFill="1" applyBorder="1" applyAlignment="1">
      <alignment horizontal="right" vertical="center" wrapText="1"/>
    </xf>
    <xf numFmtId="0" fontId="10" fillId="7" borderId="24"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50" xfId="0" applyFont="1" applyFill="1" applyBorder="1" applyAlignment="1">
      <alignment horizontal="center" vertical="center"/>
    </xf>
    <xf numFmtId="3" fontId="5" fillId="9" borderId="30" xfId="0" applyNumberFormat="1" applyFont="1" applyFill="1" applyBorder="1" applyAlignment="1">
      <alignment horizontal="center" vertical="center"/>
    </xf>
    <xf numFmtId="3" fontId="5" fillId="9" borderId="6" xfId="0" applyNumberFormat="1" applyFont="1" applyFill="1" applyBorder="1" applyAlignment="1">
      <alignment horizontal="center" vertical="center"/>
    </xf>
    <xf numFmtId="3" fontId="4" fillId="9" borderId="29" xfId="0" applyNumberFormat="1" applyFont="1" applyFill="1" applyBorder="1" applyAlignment="1">
      <alignment horizontal="center" vertical="center" wrapText="1"/>
    </xf>
    <xf numFmtId="3" fontId="4" fillId="9" borderId="38" xfId="0" applyNumberFormat="1" applyFont="1" applyFill="1" applyBorder="1" applyAlignment="1">
      <alignment horizontal="center" vertical="center" wrapText="1"/>
    </xf>
    <xf numFmtId="3" fontId="9" fillId="9" borderId="30" xfId="0" applyNumberFormat="1" applyFont="1" applyFill="1" applyBorder="1" applyAlignment="1">
      <alignment horizontal="center" vertical="center" wrapText="1"/>
    </xf>
    <xf numFmtId="3" fontId="9" fillId="9" borderId="10" xfId="0" applyNumberFormat="1" applyFont="1" applyFill="1" applyBorder="1" applyAlignment="1">
      <alignment horizontal="center" vertical="center" wrapText="1"/>
    </xf>
    <xf numFmtId="3" fontId="9" fillId="9" borderId="6" xfId="0" applyNumberFormat="1" applyFont="1" applyFill="1" applyBorder="1" applyAlignment="1">
      <alignment horizontal="center" vertical="center" wrapText="1"/>
    </xf>
    <xf numFmtId="3" fontId="10" fillId="9" borderId="29" xfId="0" applyNumberFormat="1" applyFont="1" applyFill="1" applyBorder="1" applyAlignment="1">
      <alignment horizontal="center" vertical="center" wrapText="1"/>
    </xf>
    <xf numFmtId="3" fontId="4" fillId="9" borderId="9" xfId="0" applyNumberFormat="1" applyFont="1" applyFill="1" applyBorder="1" applyAlignment="1">
      <alignment horizontal="left" vertical="center"/>
    </xf>
    <xf numFmtId="3" fontId="5" fillId="9" borderId="10" xfId="0" applyNumberFormat="1" applyFont="1" applyFill="1" applyBorder="1" applyAlignment="1">
      <alignment horizontal="center" vertical="center"/>
    </xf>
    <xf numFmtId="3" fontId="5" fillId="9" borderId="30" xfId="0" applyNumberFormat="1" applyFont="1" applyFill="1" applyBorder="1" applyAlignment="1">
      <alignment horizontal="right" vertical="center"/>
    </xf>
    <xf numFmtId="3" fontId="5" fillId="9" borderId="6" xfId="0" applyNumberFormat="1" applyFont="1" applyFill="1" applyBorder="1" applyAlignment="1">
      <alignment horizontal="right" vertical="center"/>
    </xf>
    <xf numFmtId="3" fontId="5" fillId="9" borderId="29" xfId="0" applyNumberFormat="1" applyFont="1" applyFill="1" applyBorder="1" applyAlignment="1">
      <alignment horizontal="right" vertical="center"/>
    </xf>
    <xf numFmtId="3" fontId="4" fillId="9" borderId="40" xfId="0" applyNumberFormat="1" applyFont="1" applyFill="1" applyBorder="1" applyAlignment="1">
      <alignment horizontal="right" vertical="center"/>
    </xf>
    <xf numFmtId="1" fontId="13" fillId="0" borderId="0" xfId="0" applyNumberFormat="1" applyFont="1" applyAlignment="1">
      <alignment horizontal="left" vertical="center"/>
    </xf>
    <xf numFmtId="3" fontId="18" fillId="0" borderId="0" xfId="0" applyNumberFormat="1" applyFont="1" applyAlignment="1">
      <alignment horizontal="left" vertical="center"/>
    </xf>
    <xf numFmtId="164" fontId="18" fillId="0" borderId="0" xfId="0" applyNumberFormat="1" applyFont="1" applyAlignment="1">
      <alignment horizontal="left" vertical="center"/>
    </xf>
    <xf numFmtId="10" fontId="9" fillId="0" borderId="51" xfId="0" applyNumberFormat="1" applyFont="1" applyFill="1" applyBorder="1" applyAlignment="1">
      <alignment horizontal="right"/>
    </xf>
    <xf numFmtId="10" fontId="9" fillId="0" borderId="21" xfId="0" applyNumberFormat="1" applyFont="1" applyFill="1" applyBorder="1" applyAlignment="1">
      <alignment horizontal="right"/>
    </xf>
    <xf numFmtId="10" fontId="9" fillId="0" borderId="5" xfId="0" applyNumberFormat="1" applyFont="1" applyFill="1" applyBorder="1" applyAlignment="1">
      <alignment horizontal="right"/>
    </xf>
    <xf numFmtId="10" fontId="9" fillId="0" borderId="6" xfId="0" applyNumberFormat="1" applyFont="1" applyFill="1" applyBorder="1" applyAlignment="1">
      <alignment horizontal="right"/>
    </xf>
    <xf numFmtId="10" fontId="9" fillId="0" borderId="16" xfId="0" applyNumberFormat="1" applyFont="1" applyFill="1" applyBorder="1" applyAlignment="1">
      <alignment horizontal="right"/>
    </xf>
    <xf numFmtId="10" fontId="9" fillId="0" borderId="24" xfId="0" applyNumberFormat="1" applyFont="1" applyFill="1" applyBorder="1" applyAlignment="1">
      <alignment horizontal="right"/>
    </xf>
    <xf numFmtId="10" fontId="9" fillId="0" borderId="8" xfId="0" applyNumberFormat="1" applyFont="1" applyFill="1" applyBorder="1" applyAlignment="1">
      <alignment horizontal="right"/>
    </xf>
    <xf numFmtId="10" fontId="9" fillId="0" borderId="50" xfId="0" applyNumberFormat="1" applyFont="1" applyFill="1" applyBorder="1" applyAlignment="1">
      <alignment horizontal="right"/>
    </xf>
    <xf numFmtId="10" fontId="9" fillId="0" borderId="3" xfId="0" applyNumberFormat="1" applyFont="1" applyFill="1" applyBorder="1" applyAlignment="1">
      <alignment horizontal="right"/>
    </xf>
    <xf numFmtId="10" fontId="9" fillId="0" borderId="15" xfId="0" applyNumberFormat="1" applyFont="1" applyFill="1" applyBorder="1" applyAlignment="1">
      <alignment horizontal="right"/>
    </xf>
    <xf numFmtId="10" fontId="9" fillId="0" borderId="1" xfId="0" applyNumberFormat="1" applyFont="1" applyFill="1" applyBorder="1" applyAlignment="1">
      <alignment horizontal="right"/>
    </xf>
    <xf numFmtId="10" fontId="9" fillId="0" borderId="2" xfId="0" applyNumberFormat="1" applyFont="1" applyFill="1" applyBorder="1" applyAlignment="1">
      <alignment horizontal="right"/>
    </xf>
    <xf numFmtId="10" fontId="9" fillId="0" borderId="14" xfId="0" applyNumberFormat="1" applyFont="1" applyFill="1" applyBorder="1" applyAlignment="1">
      <alignment horizontal="right"/>
    </xf>
    <xf numFmtId="10" fontId="10" fillId="0" borderId="7" xfId="0" applyNumberFormat="1" applyFont="1" applyFill="1" applyBorder="1" applyAlignment="1">
      <alignment horizontal="right"/>
    </xf>
    <xf numFmtId="10" fontId="10" fillId="0" borderId="28" xfId="0" applyNumberFormat="1" applyFont="1" applyFill="1" applyBorder="1" applyAlignment="1">
      <alignment horizontal="right"/>
    </xf>
    <xf numFmtId="10" fontId="10" fillId="0" borderId="5" xfId="0" applyNumberFormat="1" applyFont="1" applyFill="1" applyBorder="1" applyAlignment="1">
      <alignment horizontal="right"/>
    </xf>
    <xf numFmtId="10" fontId="10" fillId="0" borderId="6" xfId="0" applyNumberFormat="1" applyFont="1" applyFill="1" applyBorder="1" applyAlignment="1">
      <alignment horizontal="right"/>
    </xf>
    <xf numFmtId="10" fontId="10" fillId="0" borderId="16" xfId="0" applyNumberFormat="1" applyFont="1" applyFill="1" applyBorder="1" applyAlignment="1">
      <alignment horizontal="right"/>
    </xf>
    <xf numFmtId="10" fontId="10" fillId="0" borderId="17" xfId="0" applyNumberFormat="1" applyFont="1" applyFill="1" applyBorder="1" applyAlignment="1">
      <alignment horizontal="right"/>
    </xf>
    <xf numFmtId="10" fontId="10" fillId="0" borderId="18" xfId="0" applyNumberFormat="1" applyFont="1" applyFill="1" applyBorder="1" applyAlignment="1">
      <alignment horizontal="right"/>
    </xf>
    <xf numFmtId="10" fontId="10" fillId="0" borderId="19" xfId="0" applyNumberFormat="1" applyFont="1" applyFill="1" applyBorder="1" applyAlignment="1">
      <alignment horizontal="right"/>
    </xf>
    <xf numFmtId="10" fontId="9" fillId="7" borderId="23" xfId="0" applyNumberFormat="1" applyFont="1" applyFill="1" applyBorder="1" applyAlignment="1">
      <alignment horizontal="right"/>
    </xf>
    <xf numFmtId="10" fontId="9" fillId="7" borderId="7" xfId="0" applyNumberFormat="1" applyFont="1" applyFill="1" applyBorder="1" applyAlignment="1">
      <alignment horizontal="right"/>
    </xf>
    <xf numFmtId="10" fontId="9" fillId="7" borderId="28" xfId="0" applyNumberFormat="1" applyFont="1" applyFill="1" applyBorder="1" applyAlignment="1">
      <alignment horizontal="right"/>
    </xf>
    <xf numFmtId="10" fontId="9" fillId="7" borderId="5" xfId="0" applyNumberFormat="1" applyFont="1" applyFill="1" applyBorder="1" applyAlignment="1">
      <alignment horizontal="right"/>
    </xf>
    <xf numFmtId="10" fontId="9" fillId="7" borderId="6" xfId="0" applyNumberFormat="1" applyFont="1" applyFill="1" applyBorder="1" applyAlignment="1">
      <alignment horizontal="right"/>
    </xf>
    <xf numFmtId="10" fontId="9" fillId="7" borderId="16" xfId="0" applyNumberFormat="1" applyFont="1" applyFill="1" applyBorder="1" applyAlignment="1">
      <alignment horizontal="right"/>
    </xf>
    <xf numFmtId="10" fontId="9" fillId="7" borderId="24" xfId="0" applyNumberFormat="1" applyFont="1" applyFill="1" applyBorder="1" applyAlignment="1">
      <alignment horizontal="right"/>
    </xf>
    <xf numFmtId="10" fontId="9" fillId="7" borderId="8" xfId="0" applyNumberFormat="1" applyFont="1" applyFill="1" applyBorder="1" applyAlignment="1">
      <alignment horizontal="right"/>
    </xf>
    <xf numFmtId="10" fontId="9" fillId="7" borderId="50" xfId="0" applyNumberFormat="1" applyFont="1" applyFill="1" applyBorder="1" applyAlignment="1">
      <alignment horizontal="right"/>
    </xf>
    <xf numFmtId="10" fontId="9" fillId="7" borderId="4" xfId="0" applyNumberFormat="1" applyFont="1" applyFill="1" applyBorder="1" applyAlignment="1">
      <alignment horizontal="right"/>
    </xf>
    <xf numFmtId="10" fontId="9" fillId="7" borderId="3" xfId="0" applyNumberFormat="1" applyFont="1" applyFill="1" applyBorder="1" applyAlignment="1">
      <alignment horizontal="right"/>
    </xf>
    <xf numFmtId="10" fontId="9" fillId="7" borderId="15" xfId="0" applyNumberFormat="1" applyFont="1" applyFill="1" applyBorder="1" applyAlignment="1">
      <alignment horizontal="right"/>
    </xf>
    <xf numFmtId="10" fontId="9" fillId="7" borderId="1" xfId="0" applyNumberFormat="1" applyFont="1" applyFill="1" applyBorder="1" applyAlignment="1">
      <alignment horizontal="right"/>
    </xf>
    <xf numFmtId="10" fontId="9" fillId="7" borderId="2" xfId="0" applyNumberFormat="1" applyFont="1" applyFill="1" applyBorder="1" applyAlignment="1">
      <alignment horizontal="right"/>
    </xf>
    <xf numFmtId="10" fontId="9" fillId="7" borderId="14" xfId="0" applyNumberFormat="1" applyFont="1" applyFill="1" applyBorder="1" applyAlignment="1">
      <alignment horizontal="right"/>
    </xf>
    <xf numFmtId="10" fontId="10" fillId="7" borderId="23" xfId="0" applyNumberFormat="1" applyFont="1" applyFill="1" applyBorder="1" applyAlignment="1">
      <alignment horizontal="right"/>
    </xf>
    <xf numFmtId="10" fontId="10" fillId="7" borderId="7" xfId="0" applyNumberFormat="1" applyFont="1" applyFill="1" applyBorder="1" applyAlignment="1">
      <alignment horizontal="right"/>
    </xf>
    <xf numFmtId="10" fontId="10" fillId="7" borderId="28" xfId="0" applyNumberFormat="1" applyFont="1" applyFill="1" applyBorder="1" applyAlignment="1">
      <alignment horizontal="right"/>
    </xf>
    <xf numFmtId="10" fontId="10" fillId="7" borderId="5" xfId="0" applyNumberFormat="1" applyFont="1" applyFill="1" applyBorder="1" applyAlignment="1">
      <alignment horizontal="right"/>
    </xf>
    <xf numFmtId="10" fontId="10" fillId="7" borderId="6" xfId="0" applyNumberFormat="1" applyFont="1" applyFill="1" applyBorder="1" applyAlignment="1">
      <alignment horizontal="right"/>
    </xf>
    <xf numFmtId="10" fontId="10" fillId="7" borderId="16" xfId="0" applyNumberFormat="1" applyFont="1" applyFill="1" applyBorder="1" applyAlignment="1">
      <alignment horizontal="right"/>
    </xf>
    <xf numFmtId="10" fontId="10" fillId="7" borderId="24" xfId="0" applyNumberFormat="1" applyFont="1" applyFill="1" applyBorder="1" applyAlignment="1">
      <alignment horizontal="right"/>
    </xf>
    <xf numFmtId="10" fontId="10" fillId="7" borderId="8" xfId="0" applyNumberFormat="1" applyFont="1" applyFill="1" applyBorder="1" applyAlignment="1">
      <alignment horizontal="right"/>
    </xf>
    <xf numFmtId="10" fontId="10" fillId="7" borderId="50" xfId="0" applyNumberFormat="1" applyFont="1" applyFill="1" applyBorder="1" applyAlignment="1">
      <alignment horizontal="right"/>
    </xf>
    <xf numFmtId="10" fontId="9" fillId="0" borderId="52" xfId="0" applyNumberFormat="1" applyFont="1" applyFill="1" applyBorder="1" applyAlignment="1">
      <alignment horizontal="right"/>
    </xf>
    <xf numFmtId="10" fontId="9" fillId="0" borderId="4" xfId="0" applyNumberFormat="1" applyFont="1" applyFill="1" applyBorder="1" applyAlignment="1">
      <alignment horizontal="right"/>
    </xf>
    <xf numFmtId="10" fontId="10" fillId="0" borderId="23" xfId="0" applyNumberFormat="1" applyFont="1" applyFill="1" applyBorder="1" applyAlignment="1">
      <alignment horizontal="right"/>
    </xf>
    <xf numFmtId="10" fontId="9" fillId="3" borderId="52" xfId="0" applyNumberFormat="1" applyFont="1" applyFill="1" applyBorder="1" applyAlignment="1">
      <alignment horizontal="right"/>
    </xf>
    <xf numFmtId="10" fontId="9" fillId="3" borderId="51" xfId="0" applyNumberFormat="1" applyFont="1" applyFill="1" applyBorder="1" applyAlignment="1">
      <alignment horizontal="right"/>
    </xf>
    <xf numFmtId="10" fontId="9" fillId="3" borderId="21" xfId="0" applyNumberFormat="1" applyFont="1" applyFill="1" applyBorder="1" applyAlignment="1">
      <alignment horizontal="right"/>
    </xf>
    <xf numFmtId="167" fontId="3" fillId="12" borderId="6" xfId="0" applyNumberFormat="1" applyFont="1" applyFill="1" applyBorder="1" applyAlignment="1">
      <alignment horizontal="center" vertical="center"/>
    </xf>
    <xf numFmtId="0" fontId="1" fillId="0" borderId="0" xfId="0" applyFont="1" applyAlignment="1" applyProtection="1">
      <alignment vertical="top"/>
    </xf>
    <xf numFmtId="0" fontId="0" fillId="0" borderId="0" xfId="0" applyProtection="1"/>
    <xf numFmtId="0" fontId="16" fillId="0" borderId="0" xfId="0" applyFont="1" applyAlignment="1" applyProtection="1">
      <alignment vertical="center"/>
    </xf>
    <xf numFmtId="0" fontId="2" fillId="0" borderId="0" xfId="0" applyFont="1" applyAlignment="1" applyProtection="1">
      <alignment vertical="center"/>
    </xf>
    <xf numFmtId="167" fontId="3" fillId="12" borderId="6" xfId="0" applyNumberFormat="1" applyFont="1" applyFill="1" applyBorder="1" applyAlignment="1" applyProtection="1">
      <alignment horizontal="center" vertical="center"/>
    </xf>
    <xf numFmtId="164" fontId="8" fillId="0" borderId="0" xfId="0" applyNumberFormat="1" applyFont="1" applyAlignment="1" applyProtection="1">
      <alignment horizontal="left" vertical="center"/>
    </xf>
    <xf numFmtId="165" fontId="2" fillId="0" borderId="0" xfId="0" applyNumberFormat="1" applyFont="1" applyAlignment="1" applyProtection="1">
      <alignment vertical="center"/>
    </xf>
    <xf numFmtId="4" fontId="2" fillId="0" borderId="0" xfId="0" applyNumberFormat="1" applyFont="1" applyAlignment="1" applyProtection="1">
      <alignment vertical="center"/>
    </xf>
    <xf numFmtId="4" fontId="3" fillId="0" borderId="0" xfId="0" applyNumberFormat="1" applyFont="1" applyAlignment="1" applyProtection="1">
      <alignment vertical="center"/>
    </xf>
    <xf numFmtId="0" fontId="9" fillId="2" borderId="3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0" fillId="0" borderId="0" xfId="0" applyAlignment="1" applyProtection="1">
      <alignment horizontal="center" vertical="center" wrapText="1"/>
    </xf>
    <xf numFmtId="4" fontId="10" fillId="0" borderId="6" xfId="0" applyNumberFormat="1" applyFont="1" applyBorder="1" applyAlignment="1" applyProtection="1">
      <alignment horizontal="left" vertical="center"/>
    </xf>
    <xf numFmtId="3" fontId="9" fillId="0" borderId="30" xfId="0" applyNumberFormat="1" applyFont="1" applyBorder="1" applyAlignment="1" applyProtection="1">
      <alignment horizontal="center" vertical="center"/>
    </xf>
    <xf numFmtId="3" fontId="9" fillId="0" borderId="6" xfId="0" applyNumberFormat="1" applyFont="1" applyBorder="1" applyAlignment="1" applyProtection="1">
      <alignment horizontal="center" vertical="center"/>
    </xf>
    <xf numFmtId="3" fontId="10" fillId="0" borderId="9" xfId="0" applyNumberFormat="1" applyFont="1" applyBorder="1" applyAlignment="1" applyProtection="1">
      <alignment horizontal="center" vertical="center" wrapText="1"/>
    </xf>
    <xf numFmtId="3" fontId="10" fillId="0" borderId="29" xfId="0" applyNumberFormat="1" applyFont="1" applyBorder="1" applyAlignment="1" applyProtection="1">
      <alignment horizontal="center" vertical="center" wrapText="1"/>
    </xf>
    <xf numFmtId="4" fontId="10" fillId="5" borderId="6" xfId="0" applyNumberFormat="1" applyFont="1" applyFill="1" applyBorder="1" applyAlignment="1" applyProtection="1">
      <alignment horizontal="left" vertical="center"/>
    </xf>
    <xf numFmtId="3" fontId="9" fillId="5" borderId="30" xfId="0" applyNumberFormat="1" applyFont="1" applyFill="1" applyBorder="1" applyAlignment="1" applyProtection="1">
      <alignment horizontal="center" vertical="center"/>
    </xf>
    <xf numFmtId="3" fontId="9" fillId="5" borderId="6" xfId="0" applyNumberFormat="1" applyFont="1" applyFill="1" applyBorder="1" applyAlignment="1" applyProtection="1">
      <alignment horizontal="center" vertical="center"/>
    </xf>
    <xf numFmtId="3" fontId="10" fillId="5" borderId="9" xfId="0" applyNumberFormat="1" applyFont="1" applyFill="1" applyBorder="1" applyAlignment="1" applyProtection="1">
      <alignment horizontal="center" vertical="center" wrapText="1"/>
    </xf>
    <xf numFmtId="3" fontId="10" fillId="5" borderId="29" xfId="0" applyNumberFormat="1" applyFont="1" applyFill="1" applyBorder="1" applyAlignment="1" applyProtection="1">
      <alignment horizontal="center" vertical="center" wrapText="1"/>
    </xf>
    <xf numFmtId="4" fontId="10" fillId="0" borderId="8" xfId="0" applyNumberFormat="1" applyFont="1" applyBorder="1" applyAlignment="1" applyProtection="1">
      <alignment horizontal="left" vertical="center"/>
    </xf>
    <xf numFmtId="3" fontId="9" fillId="0" borderId="31" xfId="0" applyNumberFormat="1" applyFont="1" applyBorder="1" applyAlignment="1" applyProtection="1">
      <alignment horizontal="center" vertical="center"/>
    </xf>
    <xf numFmtId="3" fontId="9" fillId="0" borderId="8" xfId="0" applyNumberFormat="1" applyFont="1" applyBorder="1" applyAlignment="1" applyProtection="1">
      <alignment horizontal="center" vertical="center"/>
    </xf>
    <xf numFmtId="3" fontId="10" fillId="0" borderId="36" xfId="0" applyNumberFormat="1" applyFont="1" applyBorder="1" applyAlignment="1" applyProtection="1">
      <alignment horizontal="center" vertical="center" wrapText="1"/>
    </xf>
    <xf numFmtId="3" fontId="10" fillId="0" borderId="32" xfId="0" applyNumberFormat="1" applyFont="1" applyBorder="1" applyAlignment="1" applyProtection="1">
      <alignment horizontal="center" vertical="center" wrapText="1"/>
    </xf>
    <xf numFmtId="164" fontId="10" fillId="5" borderId="37" xfId="0" applyNumberFormat="1" applyFont="1" applyFill="1" applyBorder="1" applyAlignment="1" applyProtection="1">
      <alignment horizontal="right" vertical="center"/>
    </xf>
    <xf numFmtId="3" fontId="10" fillId="5" borderId="41" xfId="0" applyNumberFormat="1" applyFont="1" applyFill="1" applyBorder="1" applyAlignment="1" applyProtection="1">
      <alignment horizontal="center" vertical="center" wrapText="1"/>
    </xf>
    <xf numFmtId="3" fontId="10" fillId="5" borderId="37" xfId="0" applyNumberFormat="1" applyFont="1" applyFill="1" applyBorder="1" applyAlignment="1" applyProtection="1">
      <alignment horizontal="center" vertical="center" wrapText="1"/>
    </xf>
    <xf numFmtId="3" fontId="10" fillId="5" borderId="40" xfId="0" applyNumberFormat="1" applyFont="1" applyFill="1" applyBorder="1" applyAlignment="1" applyProtection="1">
      <alignment horizontal="center" vertical="center" wrapText="1"/>
    </xf>
    <xf numFmtId="3" fontId="10" fillId="5" borderId="38" xfId="0" applyNumberFormat="1" applyFont="1" applyFill="1" applyBorder="1" applyAlignment="1" applyProtection="1">
      <alignment horizontal="center" vertical="center" wrapText="1"/>
    </xf>
    <xf numFmtId="164" fontId="10" fillId="0" borderId="37" xfId="0" applyNumberFormat="1" applyFont="1" applyBorder="1" applyAlignment="1" applyProtection="1">
      <alignment horizontal="right" vertical="center"/>
    </xf>
    <xf numFmtId="3" fontId="10" fillId="0" borderId="37" xfId="0" applyNumberFormat="1" applyFont="1" applyBorder="1" applyAlignment="1" applyProtection="1">
      <alignment horizontal="center" vertical="center"/>
    </xf>
    <xf numFmtId="3" fontId="10" fillId="0" borderId="40" xfId="0" applyNumberFormat="1" applyFont="1" applyBorder="1" applyAlignment="1" applyProtection="1">
      <alignment horizontal="center" vertical="center" wrapText="1"/>
    </xf>
    <xf numFmtId="3" fontId="10" fillId="0" borderId="38" xfId="0" applyNumberFormat="1" applyFont="1" applyBorder="1" applyAlignment="1" applyProtection="1">
      <alignment horizontal="center" vertical="center" wrapText="1"/>
    </xf>
    <xf numFmtId="164" fontId="9" fillId="0" borderId="0" xfId="0" applyNumberFormat="1" applyFont="1" applyAlignment="1" applyProtection="1">
      <alignment vertical="center"/>
    </xf>
    <xf numFmtId="165" fontId="9" fillId="0" borderId="0" xfId="0" applyNumberFormat="1" applyFont="1" applyAlignment="1" applyProtection="1">
      <alignment vertical="center"/>
    </xf>
    <xf numFmtId="0" fontId="9" fillId="0" borderId="0" xfId="0" applyFont="1" applyAlignment="1" applyProtection="1">
      <alignment vertical="center"/>
    </xf>
    <xf numFmtId="4" fontId="9" fillId="0" borderId="0" xfId="0" applyNumberFormat="1" applyFont="1" applyAlignment="1" applyProtection="1">
      <alignment vertical="center"/>
    </xf>
    <xf numFmtId="0" fontId="9" fillId="2" borderId="1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3" fontId="9" fillId="0" borderId="10" xfId="0" applyNumberFormat="1" applyFont="1" applyBorder="1" applyAlignment="1" applyProtection="1">
      <alignment horizontal="center" vertical="center"/>
    </xf>
    <xf numFmtId="3" fontId="10" fillId="0" borderId="6" xfId="0" applyNumberFormat="1" applyFont="1" applyBorder="1" applyAlignment="1" applyProtection="1">
      <alignment horizontal="center" vertical="center" wrapText="1"/>
    </xf>
    <xf numFmtId="3" fontId="9" fillId="5" borderId="10" xfId="0" applyNumberFormat="1" applyFont="1" applyFill="1" applyBorder="1" applyAlignment="1" applyProtection="1">
      <alignment horizontal="center" vertical="center"/>
    </xf>
    <xf numFmtId="3" fontId="10" fillId="5" borderId="6" xfId="0" applyNumberFormat="1" applyFont="1" applyFill="1" applyBorder="1" applyAlignment="1" applyProtection="1">
      <alignment horizontal="center" vertical="center" wrapText="1"/>
    </xf>
    <xf numFmtId="3" fontId="10" fillId="5" borderId="53" xfId="0" applyNumberFormat="1" applyFont="1" applyFill="1" applyBorder="1" applyAlignment="1" applyProtection="1">
      <alignment horizontal="center" vertical="center" wrapText="1"/>
    </xf>
    <xf numFmtId="3" fontId="10" fillId="5" borderId="48" xfId="0" applyNumberFormat="1" applyFont="1" applyFill="1" applyBorder="1" applyAlignment="1" applyProtection="1">
      <alignment horizontal="center" vertical="center" wrapText="1"/>
    </xf>
    <xf numFmtId="3" fontId="10" fillId="5" borderId="49" xfId="0" applyNumberFormat="1" applyFont="1" applyFill="1" applyBorder="1" applyAlignment="1" applyProtection="1">
      <alignment horizontal="center" vertical="center" wrapText="1"/>
    </xf>
    <xf numFmtId="3" fontId="10" fillId="0" borderId="41" xfId="0" applyNumberFormat="1" applyFont="1" applyBorder="1" applyAlignment="1" applyProtection="1">
      <alignment horizontal="center" vertical="center"/>
    </xf>
    <xf numFmtId="3" fontId="10" fillId="0" borderId="39" xfId="0" applyNumberFormat="1" applyFont="1" applyBorder="1" applyAlignment="1" applyProtection="1">
      <alignment horizontal="center" vertical="center"/>
    </xf>
    <xf numFmtId="164" fontId="3" fillId="0" borderId="0" xfId="0" applyNumberFormat="1" applyFont="1" applyAlignment="1" applyProtection="1">
      <alignment vertical="center"/>
    </xf>
    <xf numFmtId="165" fontId="3" fillId="0" borderId="0" xfId="0" applyNumberFormat="1" applyFont="1" applyAlignment="1" applyProtection="1">
      <alignment vertical="center"/>
    </xf>
    <xf numFmtId="164" fontId="18" fillId="0" borderId="0" xfId="0" applyNumberFormat="1" applyFont="1" applyAlignment="1" applyProtection="1">
      <alignment horizontal="left" vertical="center"/>
    </xf>
    <xf numFmtId="0" fontId="5" fillId="9" borderId="30"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4" fillId="9" borderId="9" xfId="0" applyFont="1" applyFill="1" applyBorder="1" applyAlignment="1" applyProtection="1">
      <alignment horizontal="center" vertical="center" wrapText="1"/>
    </xf>
    <xf numFmtId="0" fontId="4" fillId="9" borderId="29" xfId="0" applyFont="1" applyFill="1" applyBorder="1" applyAlignment="1" applyProtection="1">
      <alignment horizontal="center" vertical="center" wrapText="1"/>
    </xf>
    <xf numFmtId="4" fontId="4" fillId="0" borderId="6" xfId="0" applyNumberFormat="1" applyFont="1" applyBorder="1" applyAlignment="1" applyProtection="1">
      <alignment horizontal="left" vertical="center"/>
    </xf>
    <xf numFmtId="3" fontId="5" fillId="0" borderId="30" xfId="0" applyNumberFormat="1" applyFont="1" applyBorder="1" applyAlignment="1" applyProtection="1">
      <alignment horizontal="center" vertical="center"/>
    </xf>
    <xf numFmtId="3" fontId="5" fillId="0" borderId="6" xfId="0" applyNumberFormat="1" applyFont="1" applyBorder="1" applyAlignment="1" applyProtection="1">
      <alignment horizontal="center" vertical="center"/>
    </xf>
    <xf numFmtId="3" fontId="4" fillId="0" borderId="9" xfId="0" applyNumberFormat="1" applyFont="1" applyBorder="1" applyAlignment="1" applyProtection="1">
      <alignment horizontal="center" vertical="center" wrapText="1"/>
    </xf>
    <xf numFmtId="3" fontId="4" fillId="0" borderId="29" xfId="0" applyNumberFormat="1" applyFont="1" applyBorder="1" applyAlignment="1" applyProtection="1">
      <alignment horizontal="center" vertical="center" wrapText="1"/>
    </xf>
    <xf numFmtId="4" fontId="4" fillId="9" borderId="6" xfId="0" applyNumberFormat="1" applyFont="1" applyFill="1" applyBorder="1" applyAlignment="1" applyProtection="1">
      <alignment horizontal="left" vertical="center"/>
    </xf>
    <xf numFmtId="3" fontId="5" fillId="9" borderId="30" xfId="0" applyNumberFormat="1" applyFont="1" applyFill="1" applyBorder="1" applyAlignment="1" applyProtection="1">
      <alignment horizontal="center" vertical="center"/>
    </xf>
    <xf numFmtId="3" fontId="5" fillId="9" borderId="6" xfId="0" applyNumberFormat="1" applyFont="1" applyFill="1" applyBorder="1" applyAlignment="1" applyProtection="1">
      <alignment horizontal="center" vertical="center"/>
    </xf>
    <xf numFmtId="3" fontId="4" fillId="9" borderId="9" xfId="0" applyNumberFormat="1" applyFont="1" applyFill="1" applyBorder="1" applyAlignment="1" applyProtection="1">
      <alignment horizontal="center" vertical="center" wrapText="1"/>
    </xf>
    <xf numFmtId="3" fontId="4" fillId="9" borderId="29" xfId="0" applyNumberFormat="1" applyFont="1" applyFill="1" applyBorder="1" applyAlignment="1" applyProtection="1">
      <alignment horizontal="center" vertical="center" wrapText="1"/>
    </xf>
    <xf numFmtId="4" fontId="4" fillId="0" borderId="8" xfId="0" applyNumberFormat="1" applyFont="1" applyBorder="1" applyAlignment="1" applyProtection="1">
      <alignment horizontal="left" vertical="center"/>
    </xf>
    <xf numFmtId="3" fontId="5" fillId="0" borderId="31" xfId="0" applyNumberFormat="1" applyFont="1" applyBorder="1" applyAlignment="1" applyProtection="1">
      <alignment horizontal="center" vertical="center"/>
    </xf>
    <xf numFmtId="3" fontId="5" fillId="0" borderId="8" xfId="0" applyNumberFormat="1" applyFont="1" applyBorder="1" applyAlignment="1" applyProtection="1">
      <alignment horizontal="center" vertical="center"/>
    </xf>
    <xf numFmtId="3" fontId="4" fillId="0" borderId="36" xfId="0" applyNumberFormat="1" applyFont="1" applyBorder="1" applyAlignment="1" applyProtection="1">
      <alignment horizontal="center" vertical="center" wrapText="1"/>
    </xf>
    <xf numFmtId="3" fontId="4" fillId="0" borderId="32" xfId="0" applyNumberFormat="1" applyFont="1" applyBorder="1" applyAlignment="1" applyProtection="1">
      <alignment horizontal="center" vertical="center" wrapText="1"/>
    </xf>
    <xf numFmtId="164" fontId="4" fillId="9" borderId="37" xfId="0" applyNumberFormat="1" applyFont="1" applyFill="1" applyBorder="1" applyAlignment="1" applyProtection="1">
      <alignment horizontal="right" vertical="center"/>
    </xf>
    <xf numFmtId="3" fontId="4" fillId="9" borderId="41" xfId="0" applyNumberFormat="1" applyFont="1" applyFill="1" applyBorder="1" applyAlignment="1" applyProtection="1">
      <alignment horizontal="center" vertical="center" wrapText="1"/>
    </xf>
    <xf numFmtId="3" fontId="4" fillId="9" borderId="37" xfId="0" applyNumberFormat="1" applyFont="1" applyFill="1" applyBorder="1" applyAlignment="1" applyProtection="1">
      <alignment horizontal="center" vertical="center" wrapText="1"/>
    </xf>
    <xf numFmtId="3" fontId="4" fillId="9" borderId="40" xfId="0" applyNumberFormat="1" applyFont="1" applyFill="1" applyBorder="1" applyAlignment="1" applyProtection="1">
      <alignment horizontal="center" vertical="center" wrapText="1"/>
    </xf>
    <xf numFmtId="3" fontId="4" fillId="9" borderId="38" xfId="0" applyNumberFormat="1" applyFont="1" applyFill="1" applyBorder="1" applyAlignment="1" applyProtection="1">
      <alignment horizontal="center" vertical="center" wrapText="1"/>
    </xf>
    <xf numFmtId="164" fontId="4" fillId="0" borderId="37" xfId="0" applyNumberFormat="1" applyFont="1" applyBorder="1" applyAlignment="1" applyProtection="1">
      <alignment horizontal="right" vertical="center"/>
    </xf>
    <xf numFmtId="3" fontId="4" fillId="0" borderId="37" xfId="0" applyNumberFormat="1" applyFont="1" applyBorder="1" applyAlignment="1" applyProtection="1">
      <alignment horizontal="center" vertical="center"/>
    </xf>
    <xf numFmtId="3" fontId="4" fillId="0" borderId="40" xfId="0" applyNumberFormat="1" applyFont="1" applyBorder="1" applyAlignment="1" applyProtection="1">
      <alignment horizontal="center" vertical="center" wrapText="1"/>
    </xf>
    <xf numFmtId="3" fontId="4" fillId="0" borderId="38" xfId="0" applyNumberFormat="1" applyFont="1" applyBorder="1" applyAlignment="1" applyProtection="1">
      <alignment horizontal="center" vertical="center" wrapText="1"/>
    </xf>
    <xf numFmtId="164" fontId="13" fillId="0" borderId="0" xfId="0" applyNumberFormat="1" applyFont="1" applyAlignment="1" applyProtection="1">
      <alignment horizontal="left" vertical="center"/>
    </xf>
    <xf numFmtId="0" fontId="7" fillId="4" borderId="30"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4" fontId="6" fillId="0" borderId="6" xfId="0" applyNumberFormat="1" applyFont="1" applyBorder="1" applyAlignment="1" applyProtection="1">
      <alignment horizontal="left" vertical="center"/>
    </xf>
    <xf numFmtId="3" fontId="7" fillId="0" borderId="30" xfId="0" applyNumberFormat="1" applyFont="1" applyBorder="1" applyAlignment="1" applyProtection="1">
      <alignment horizontal="center" vertical="center"/>
    </xf>
    <xf numFmtId="3" fontId="7" fillId="0" borderId="6" xfId="0" applyNumberFormat="1" applyFont="1" applyBorder="1" applyAlignment="1" applyProtection="1">
      <alignment horizontal="center" vertical="center"/>
    </xf>
    <xf numFmtId="3" fontId="6" fillId="0" borderId="9" xfId="0" applyNumberFormat="1" applyFont="1" applyBorder="1" applyAlignment="1" applyProtection="1">
      <alignment horizontal="center" vertical="center" wrapText="1"/>
    </xf>
    <xf numFmtId="3" fontId="6" fillId="0" borderId="29" xfId="0" applyNumberFormat="1" applyFont="1" applyBorder="1" applyAlignment="1" applyProtection="1">
      <alignment horizontal="center" vertical="center" wrapText="1"/>
    </xf>
    <xf numFmtId="4" fontId="6" fillId="4" borderId="6" xfId="0" applyNumberFormat="1" applyFont="1" applyFill="1" applyBorder="1" applyAlignment="1" applyProtection="1">
      <alignment horizontal="left" vertical="center"/>
    </xf>
    <xf numFmtId="3" fontId="7" fillId="4" borderId="30" xfId="0" applyNumberFormat="1" applyFont="1" applyFill="1" applyBorder="1" applyAlignment="1" applyProtection="1">
      <alignment horizontal="center" vertical="center"/>
    </xf>
    <xf numFmtId="3" fontId="7" fillId="4" borderId="6" xfId="0" applyNumberFormat="1" applyFont="1" applyFill="1" applyBorder="1" applyAlignment="1" applyProtection="1">
      <alignment horizontal="center" vertical="center"/>
    </xf>
    <xf numFmtId="3" fontId="6" fillId="4" borderId="9" xfId="0" applyNumberFormat="1" applyFont="1" applyFill="1" applyBorder="1" applyAlignment="1" applyProtection="1">
      <alignment horizontal="center" vertical="center" wrapText="1"/>
    </xf>
    <xf numFmtId="3" fontId="6" fillId="4" borderId="29" xfId="0" applyNumberFormat="1" applyFont="1" applyFill="1" applyBorder="1" applyAlignment="1" applyProtection="1">
      <alignment horizontal="center" vertical="center" wrapText="1"/>
    </xf>
    <xf numFmtId="4" fontId="6" fillId="0" borderId="8" xfId="0" applyNumberFormat="1" applyFont="1" applyBorder="1" applyAlignment="1" applyProtection="1">
      <alignment horizontal="left" vertical="center"/>
    </xf>
    <xf numFmtId="3" fontId="7" fillId="0" borderId="31" xfId="0" applyNumberFormat="1" applyFont="1" applyBorder="1" applyAlignment="1" applyProtection="1">
      <alignment horizontal="center" vertical="center"/>
    </xf>
    <xf numFmtId="3" fontId="7" fillId="0" borderId="8" xfId="0" applyNumberFormat="1" applyFont="1" applyBorder="1" applyAlignment="1" applyProtection="1">
      <alignment horizontal="center" vertical="center"/>
    </xf>
    <xf numFmtId="3" fontId="6" fillId="0" borderId="36" xfId="0" applyNumberFormat="1" applyFont="1" applyBorder="1" applyAlignment="1" applyProtection="1">
      <alignment horizontal="center" vertical="center" wrapText="1"/>
    </xf>
    <xf numFmtId="3" fontId="6" fillId="0" borderId="32" xfId="0" applyNumberFormat="1" applyFont="1" applyBorder="1" applyAlignment="1" applyProtection="1">
      <alignment horizontal="center" vertical="center" wrapText="1"/>
    </xf>
    <xf numFmtId="164" fontId="6" fillId="4" borderId="37" xfId="0" applyNumberFormat="1" applyFont="1" applyFill="1" applyBorder="1" applyAlignment="1" applyProtection="1">
      <alignment horizontal="right" vertical="center"/>
    </xf>
    <xf numFmtId="3" fontId="6" fillId="4" borderId="41" xfId="0" applyNumberFormat="1" applyFont="1" applyFill="1" applyBorder="1" applyAlignment="1" applyProtection="1">
      <alignment horizontal="center" vertical="center" wrapText="1"/>
    </xf>
    <xf numFmtId="3" fontId="6" fillId="4" borderId="37" xfId="0" applyNumberFormat="1" applyFont="1" applyFill="1" applyBorder="1" applyAlignment="1" applyProtection="1">
      <alignment horizontal="center" vertical="center" wrapText="1"/>
    </xf>
    <xf numFmtId="3" fontId="6" fillId="4" borderId="40" xfId="0" applyNumberFormat="1" applyFont="1" applyFill="1" applyBorder="1" applyAlignment="1" applyProtection="1">
      <alignment horizontal="center" vertical="center" wrapText="1"/>
    </xf>
    <xf numFmtId="3" fontId="6" fillId="4" borderId="38" xfId="0" applyNumberFormat="1" applyFont="1" applyFill="1" applyBorder="1" applyAlignment="1" applyProtection="1">
      <alignment horizontal="center" vertical="center" wrapText="1"/>
    </xf>
    <xf numFmtId="164" fontId="6" fillId="0" borderId="37" xfId="0" applyNumberFormat="1" applyFont="1" applyBorder="1" applyAlignment="1" applyProtection="1">
      <alignment horizontal="right" vertical="center"/>
    </xf>
    <xf numFmtId="3" fontId="6" fillId="0" borderId="37" xfId="0" applyNumberFormat="1" applyFont="1" applyBorder="1" applyAlignment="1" applyProtection="1">
      <alignment horizontal="center" vertical="center"/>
    </xf>
    <xf numFmtId="3" fontId="6" fillId="0" borderId="40" xfId="0" applyNumberFormat="1" applyFont="1" applyBorder="1" applyAlignment="1" applyProtection="1">
      <alignment horizontal="center" vertical="center" wrapText="1"/>
    </xf>
    <xf numFmtId="3" fontId="6" fillId="0" borderId="38" xfId="0" applyNumberFormat="1" applyFont="1" applyBorder="1" applyAlignment="1" applyProtection="1">
      <alignment horizontal="center" vertical="center" wrapText="1"/>
    </xf>
    <xf numFmtId="164" fontId="2" fillId="0" borderId="0" xfId="0" applyNumberFormat="1" applyFont="1" applyAlignment="1" applyProtection="1">
      <alignment vertical="center"/>
    </xf>
    <xf numFmtId="10" fontId="2" fillId="0" borderId="0" xfId="0" applyNumberFormat="1" applyFont="1" applyAlignment="1" applyProtection="1">
      <alignment vertical="center"/>
    </xf>
    <xf numFmtId="0" fontId="2" fillId="2" borderId="3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4" fontId="3" fillId="0" borderId="6" xfId="0" applyNumberFormat="1" applyFont="1" applyBorder="1" applyAlignment="1" applyProtection="1">
      <alignment horizontal="left" vertical="center"/>
    </xf>
    <xf numFmtId="9" fontId="2" fillId="0" borderId="6" xfId="1" applyFont="1" applyBorder="1" applyAlignment="1" applyProtection="1">
      <alignment horizontal="center" vertical="center"/>
    </xf>
    <xf numFmtId="9" fontId="3" fillId="0" borderId="9" xfId="1" applyFont="1" applyBorder="1" applyAlignment="1" applyProtection="1">
      <alignment horizontal="center" vertical="center" wrapText="1"/>
    </xf>
    <xf numFmtId="9" fontId="2" fillId="0" borderId="30" xfId="1" applyFont="1" applyBorder="1" applyAlignment="1" applyProtection="1">
      <alignment horizontal="center" vertical="center"/>
    </xf>
    <xf numFmtId="9" fontId="3" fillId="0" borderId="29" xfId="1" applyFont="1" applyBorder="1" applyAlignment="1" applyProtection="1">
      <alignment horizontal="center" vertical="center" wrapText="1"/>
    </xf>
    <xf numFmtId="4" fontId="3" fillId="5" borderId="6" xfId="0" applyNumberFormat="1" applyFont="1" applyFill="1" applyBorder="1" applyAlignment="1" applyProtection="1">
      <alignment horizontal="left" vertical="center"/>
    </xf>
    <xf numFmtId="9" fontId="2" fillId="5" borderId="30" xfId="1" applyFont="1" applyFill="1" applyBorder="1" applyAlignment="1" applyProtection="1">
      <alignment horizontal="center" vertical="center"/>
    </xf>
    <xf numFmtId="9" fontId="2" fillId="5" borderId="6" xfId="1" applyFont="1" applyFill="1" applyBorder="1" applyAlignment="1" applyProtection="1">
      <alignment horizontal="center" vertical="center"/>
    </xf>
    <xf numFmtId="9" fontId="3" fillId="5" borderId="9" xfId="1" applyFont="1" applyFill="1" applyBorder="1" applyAlignment="1" applyProtection="1">
      <alignment horizontal="center" vertical="center" wrapText="1"/>
    </xf>
    <xf numFmtId="9" fontId="3" fillId="5" borderId="29" xfId="1" applyFont="1" applyFill="1" applyBorder="1" applyAlignment="1" applyProtection="1">
      <alignment horizontal="center" vertical="center" wrapText="1"/>
    </xf>
    <xf numFmtId="4" fontId="3" fillId="0" borderId="8" xfId="0" applyNumberFormat="1" applyFont="1" applyBorder="1" applyAlignment="1" applyProtection="1">
      <alignment horizontal="left" vertical="center"/>
    </xf>
    <xf numFmtId="9" fontId="2" fillId="0" borderId="31" xfId="1" applyFont="1" applyBorder="1" applyAlignment="1" applyProtection="1">
      <alignment horizontal="center" vertical="center"/>
    </xf>
    <xf numFmtId="9" fontId="2" fillId="0" borderId="8" xfId="1" applyFont="1" applyBorder="1" applyAlignment="1" applyProtection="1">
      <alignment horizontal="center" vertical="center"/>
    </xf>
    <xf numFmtId="9" fontId="3" fillId="0" borderId="36" xfId="1" applyFont="1" applyBorder="1" applyAlignment="1" applyProtection="1">
      <alignment horizontal="center" vertical="center" wrapText="1"/>
    </xf>
    <xf numFmtId="9" fontId="3" fillId="0" borderId="32" xfId="1" applyFont="1" applyBorder="1" applyAlignment="1" applyProtection="1">
      <alignment horizontal="center" vertical="center" wrapText="1"/>
    </xf>
    <xf numFmtId="164" fontId="3" fillId="5" borderId="37" xfId="0" applyNumberFormat="1" applyFont="1" applyFill="1" applyBorder="1" applyAlignment="1" applyProtection="1">
      <alignment horizontal="right" vertical="center"/>
    </xf>
    <xf numFmtId="166" fontId="3" fillId="5" borderId="41" xfId="1" applyNumberFormat="1" applyFont="1" applyFill="1" applyBorder="1" applyAlignment="1" applyProtection="1">
      <alignment horizontal="center" vertical="center" wrapText="1"/>
    </xf>
    <xf numFmtId="166" fontId="3" fillId="5" borderId="37" xfId="1" applyNumberFormat="1" applyFont="1" applyFill="1" applyBorder="1" applyAlignment="1" applyProtection="1">
      <alignment horizontal="center" vertical="center" wrapText="1"/>
    </xf>
    <xf numFmtId="166" fontId="3" fillId="5" borderId="40" xfId="1" applyNumberFormat="1" applyFont="1" applyFill="1" applyBorder="1" applyAlignment="1" applyProtection="1">
      <alignment horizontal="center" vertical="center" wrapText="1"/>
    </xf>
    <xf numFmtId="166" fontId="3" fillId="5" borderId="38" xfId="1" applyNumberFormat="1" applyFont="1" applyFill="1" applyBorder="1" applyAlignment="1" applyProtection="1">
      <alignment horizontal="center" vertical="center" wrapText="1"/>
    </xf>
    <xf numFmtId="164" fontId="3" fillId="0" borderId="37" xfId="0" applyNumberFormat="1" applyFont="1" applyBorder="1" applyAlignment="1" applyProtection="1">
      <alignment horizontal="right" vertical="center"/>
    </xf>
    <xf numFmtId="166" fontId="3" fillId="0" borderId="37" xfId="1" applyNumberFormat="1" applyFont="1" applyBorder="1" applyAlignment="1" applyProtection="1">
      <alignment horizontal="center" vertical="center"/>
    </xf>
    <xf numFmtId="166" fontId="3" fillId="0" borderId="40" xfId="1" applyNumberFormat="1" applyFont="1" applyBorder="1" applyAlignment="1" applyProtection="1">
      <alignment horizontal="center" vertical="center" wrapText="1"/>
    </xf>
    <xf numFmtId="166" fontId="3" fillId="0" borderId="38" xfId="1" applyNumberFormat="1" applyFont="1" applyBorder="1" applyAlignment="1" applyProtection="1">
      <alignment horizontal="center" vertical="center" wrapText="1"/>
    </xf>
    <xf numFmtId="9" fontId="10" fillId="0" borderId="29" xfId="1" applyFont="1" applyBorder="1" applyAlignment="1">
      <alignment horizontal="center" vertical="center"/>
    </xf>
    <xf numFmtId="9" fontId="10" fillId="2" borderId="29" xfId="1" applyFont="1" applyFill="1" applyBorder="1" applyAlignment="1">
      <alignment horizontal="center" vertical="center"/>
    </xf>
    <xf numFmtId="9" fontId="10" fillId="0" borderId="32" xfId="1" applyFont="1" applyBorder="1" applyAlignment="1">
      <alignment horizontal="center" vertical="center"/>
    </xf>
    <xf numFmtId="166" fontId="10" fillId="0" borderId="38" xfId="1" applyNumberFormat="1" applyFont="1" applyBorder="1" applyAlignment="1">
      <alignment horizontal="center" vertical="center"/>
    </xf>
    <xf numFmtId="165" fontId="6" fillId="0" borderId="0" xfId="0" applyNumberFormat="1" applyFont="1" applyAlignment="1">
      <alignment vertical="center"/>
    </xf>
    <xf numFmtId="4" fontId="7" fillId="0" borderId="29" xfId="0" applyNumberFormat="1" applyFont="1" applyBorder="1" applyAlignment="1">
      <alignment horizontal="center" vertical="center"/>
    </xf>
    <xf numFmtId="4" fontId="7" fillId="4" borderId="29" xfId="0" applyNumberFormat="1" applyFont="1" applyFill="1" applyBorder="1" applyAlignment="1">
      <alignment horizontal="center" vertical="center"/>
    </xf>
    <xf numFmtId="4" fontId="7" fillId="0" borderId="32" xfId="0" applyNumberFormat="1" applyFont="1" applyBorder="1" applyAlignment="1">
      <alignment horizontal="center" vertical="center"/>
    </xf>
    <xf numFmtId="4" fontId="6" fillId="0" borderId="41" xfId="0" applyNumberFormat="1" applyFont="1" applyBorder="1" applyAlignment="1">
      <alignment horizontal="center" vertical="center" wrapText="1"/>
    </xf>
    <xf numFmtId="0" fontId="2" fillId="13" borderId="29" xfId="0" applyFont="1" applyFill="1" applyBorder="1" applyAlignment="1">
      <alignment horizontal="center" vertical="center" wrapText="1"/>
    </xf>
    <xf numFmtId="4" fontId="2" fillId="0" borderId="29" xfId="0" applyNumberFormat="1" applyFont="1" applyBorder="1" applyAlignment="1">
      <alignment horizontal="center" vertical="center"/>
    </xf>
    <xf numFmtId="4" fontId="2" fillId="0" borderId="32" xfId="0" applyNumberFormat="1" applyFont="1" applyBorder="1" applyAlignment="1">
      <alignment horizontal="center" vertical="center"/>
    </xf>
    <xf numFmtId="4" fontId="2" fillId="13" borderId="29" xfId="0" applyNumberFormat="1" applyFont="1" applyFill="1" applyBorder="1" applyAlignment="1">
      <alignment horizontal="center" vertical="center"/>
    </xf>
    <xf numFmtId="3" fontId="3" fillId="13" borderId="38" xfId="0" applyNumberFormat="1" applyFont="1" applyFill="1" applyBorder="1" applyAlignment="1">
      <alignment horizontal="center" vertical="center" wrapText="1"/>
    </xf>
    <xf numFmtId="0" fontId="10" fillId="11" borderId="24" xfId="0" applyFont="1" applyFill="1" applyBorder="1" applyAlignment="1">
      <alignment horizontal="center" vertical="center"/>
    </xf>
    <xf numFmtId="0" fontId="10" fillId="11" borderId="8" xfId="0" applyFont="1" applyFill="1" applyBorder="1" applyAlignment="1">
      <alignment horizontal="center" vertical="center"/>
    </xf>
    <xf numFmtId="0" fontId="10" fillId="11" borderId="50" xfId="0" applyFont="1" applyFill="1" applyBorder="1" applyAlignment="1">
      <alignment horizontal="center" vertical="center"/>
    </xf>
    <xf numFmtId="168" fontId="6" fillId="10" borderId="24" xfId="3" applyNumberFormat="1" applyFont="1" applyFill="1" applyBorder="1" applyAlignment="1">
      <alignment horizontal="center" vertical="center"/>
    </xf>
    <xf numFmtId="168" fontId="6" fillId="10" borderId="8" xfId="3" applyNumberFormat="1" applyFont="1" applyFill="1" applyBorder="1" applyAlignment="1">
      <alignment horizontal="center" vertical="center"/>
    </xf>
    <xf numFmtId="168" fontId="6" fillId="10" borderId="50" xfId="3" applyNumberFormat="1" applyFont="1" applyFill="1" applyBorder="1" applyAlignment="1">
      <alignment horizontal="center" vertical="center"/>
    </xf>
    <xf numFmtId="0" fontId="20" fillId="3" borderId="0" xfId="0" applyFont="1" applyFill="1"/>
    <xf numFmtId="0" fontId="9" fillId="3" borderId="0" xfId="0" applyFont="1" applyFill="1" applyAlignment="1">
      <alignment vertical="center"/>
    </xf>
    <xf numFmtId="1" fontId="9" fillId="3" borderId="5" xfId="0" applyNumberFormat="1" applyFont="1" applyFill="1" applyBorder="1" applyAlignment="1">
      <alignment horizontal="right"/>
    </xf>
    <xf numFmtId="1" fontId="9" fillId="3" borderId="6" xfId="0" applyNumberFormat="1" applyFont="1" applyFill="1" applyBorder="1" applyAlignment="1">
      <alignment horizontal="right"/>
    </xf>
    <xf numFmtId="1" fontId="9" fillId="3" borderId="16" xfId="0" applyNumberFormat="1" applyFont="1" applyFill="1" applyBorder="1" applyAlignment="1">
      <alignment horizontal="right"/>
    </xf>
    <xf numFmtId="3" fontId="9" fillId="3" borderId="24" xfId="0" applyNumberFormat="1" applyFont="1" applyFill="1" applyBorder="1" applyAlignment="1">
      <alignment horizontal="right"/>
    </xf>
    <xf numFmtId="3" fontId="9" fillId="3" borderId="8" xfId="0" applyNumberFormat="1" applyFont="1" applyFill="1" applyBorder="1" applyAlignment="1">
      <alignment horizontal="right"/>
    </xf>
    <xf numFmtId="3" fontId="9" fillId="3" borderId="50" xfId="0" applyNumberFormat="1" applyFont="1" applyFill="1" applyBorder="1" applyAlignment="1">
      <alignment horizontal="right"/>
    </xf>
    <xf numFmtId="3" fontId="9" fillId="3" borderId="3" xfId="0" applyNumberFormat="1" applyFont="1" applyFill="1" applyBorder="1" applyAlignment="1">
      <alignment horizontal="right"/>
    </xf>
    <xf numFmtId="3" fontId="9" fillId="3" borderId="15" xfId="0" applyNumberFormat="1" applyFont="1" applyFill="1" applyBorder="1" applyAlignment="1">
      <alignment horizontal="right"/>
    </xf>
    <xf numFmtId="3" fontId="9" fillId="3" borderId="1" xfId="0" applyNumberFormat="1" applyFont="1" applyFill="1" applyBorder="1" applyAlignment="1">
      <alignment horizontal="right"/>
    </xf>
    <xf numFmtId="3" fontId="9" fillId="3" borderId="2" xfId="0" applyNumberFormat="1" applyFont="1" applyFill="1" applyBorder="1" applyAlignment="1">
      <alignment horizontal="right"/>
    </xf>
    <xf numFmtId="3" fontId="9" fillId="3" borderId="14" xfId="0" applyNumberFormat="1" applyFont="1" applyFill="1" applyBorder="1" applyAlignment="1">
      <alignment horizontal="right"/>
    </xf>
    <xf numFmtId="3" fontId="10" fillId="3" borderId="7" xfId="0" applyNumberFormat="1" applyFont="1" applyFill="1" applyBorder="1" applyAlignment="1">
      <alignment horizontal="right"/>
    </xf>
    <xf numFmtId="3" fontId="10" fillId="3" borderId="28" xfId="0" applyNumberFormat="1" applyFont="1" applyFill="1" applyBorder="1" applyAlignment="1">
      <alignment horizontal="right"/>
    </xf>
    <xf numFmtId="3" fontId="10" fillId="3" borderId="17" xfId="0" applyNumberFormat="1" applyFont="1" applyFill="1" applyBorder="1" applyAlignment="1">
      <alignment horizontal="right"/>
    </xf>
    <xf numFmtId="3" fontId="10" fillId="3" borderId="18" xfId="0" applyNumberFormat="1" applyFont="1" applyFill="1" applyBorder="1" applyAlignment="1">
      <alignment horizontal="right"/>
    </xf>
    <xf numFmtId="3" fontId="10" fillId="3" borderId="19" xfId="0" applyNumberFormat="1" applyFont="1" applyFill="1" applyBorder="1" applyAlignment="1">
      <alignment horizontal="right"/>
    </xf>
    <xf numFmtId="3" fontId="9" fillId="3" borderId="4" xfId="0" applyNumberFormat="1" applyFont="1" applyFill="1" applyBorder="1" applyAlignment="1">
      <alignment horizontal="right"/>
    </xf>
    <xf numFmtId="3" fontId="10" fillId="3" borderId="23" xfId="0" applyNumberFormat="1" applyFont="1" applyFill="1" applyBorder="1" applyAlignment="1">
      <alignment horizontal="right"/>
    </xf>
    <xf numFmtId="3" fontId="9" fillId="11" borderId="23" xfId="0" applyNumberFormat="1" applyFont="1" applyFill="1" applyBorder="1" applyAlignment="1">
      <alignment horizontal="right"/>
    </xf>
    <xf numFmtId="3" fontId="9" fillId="11" borderId="7" xfId="0" applyNumberFormat="1" applyFont="1" applyFill="1" applyBorder="1" applyAlignment="1">
      <alignment horizontal="right"/>
    </xf>
    <xf numFmtId="3" fontId="9" fillId="11" borderId="28" xfId="0" applyNumberFormat="1" applyFont="1" applyFill="1" applyBorder="1" applyAlignment="1">
      <alignment horizontal="right"/>
    </xf>
    <xf numFmtId="1" fontId="9" fillId="11" borderId="5" xfId="0" applyNumberFormat="1" applyFont="1" applyFill="1" applyBorder="1" applyAlignment="1">
      <alignment horizontal="right"/>
    </xf>
    <xf numFmtId="1" fontId="9" fillId="11" borderId="6" xfId="0" applyNumberFormat="1" applyFont="1" applyFill="1" applyBorder="1" applyAlignment="1">
      <alignment horizontal="right"/>
    </xf>
    <xf numFmtId="1" fontId="9" fillId="11" borderId="16" xfId="0" applyNumberFormat="1" applyFont="1" applyFill="1" applyBorder="1" applyAlignment="1">
      <alignment horizontal="right"/>
    </xf>
    <xf numFmtId="3" fontId="9" fillId="11" borderId="24" xfId="0" applyNumberFormat="1" applyFont="1" applyFill="1" applyBorder="1" applyAlignment="1">
      <alignment horizontal="right"/>
    </xf>
    <xf numFmtId="3" fontId="9" fillId="11" borderId="8" xfId="0" applyNumberFormat="1" applyFont="1" applyFill="1" applyBorder="1" applyAlignment="1">
      <alignment horizontal="right"/>
    </xf>
    <xf numFmtId="3" fontId="9" fillId="11" borderId="50" xfId="0" applyNumberFormat="1" applyFont="1" applyFill="1" applyBorder="1" applyAlignment="1">
      <alignment horizontal="right"/>
    </xf>
    <xf numFmtId="3" fontId="9" fillId="11" borderId="4" xfId="0" applyNumberFormat="1" applyFont="1" applyFill="1" applyBorder="1" applyAlignment="1">
      <alignment horizontal="right"/>
    </xf>
    <xf numFmtId="3" fontId="9" fillId="11" borderId="3" xfId="0" applyNumberFormat="1" applyFont="1" applyFill="1" applyBorder="1" applyAlignment="1">
      <alignment horizontal="right"/>
    </xf>
    <xf numFmtId="3" fontId="9" fillId="11" borderId="15" xfId="0" applyNumberFormat="1" applyFont="1" applyFill="1" applyBorder="1" applyAlignment="1">
      <alignment horizontal="right"/>
    </xf>
    <xf numFmtId="3" fontId="9" fillId="11" borderId="1" xfId="0" applyNumberFormat="1" applyFont="1" applyFill="1" applyBorder="1" applyAlignment="1">
      <alignment horizontal="right"/>
    </xf>
    <xf numFmtId="3" fontId="9" fillId="11" borderId="2" xfId="0" applyNumberFormat="1" applyFont="1" applyFill="1" applyBorder="1" applyAlignment="1">
      <alignment horizontal="right"/>
    </xf>
    <xf numFmtId="3" fontId="9" fillId="11" borderId="14" xfId="0" applyNumberFormat="1" applyFont="1" applyFill="1" applyBorder="1" applyAlignment="1">
      <alignment horizontal="right"/>
    </xf>
    <xf numFmtId="3" fontId="10" fillId="11" borderId="23" xfId="0" applyNumberFormat="1" applyFont="1" applyFill="1" applyBorder="1" applyAlignment="1">
      <alignment horizontal="right"/>
    </xf>
    <xf numFmtId="3" fontId="10" fillId="11" borderId="7" xfId="0" applyNumberFormat="1" applyFont="1" applyFill="1" applyBorder="1" applyAlignment="1">
      <alignment horizontal="right"/>
    </xf>
    <xf numFmtId="3" fontId="10" fillId="11" borderId="28" xfId="0" applyNumberFormat="1" applyFont="1" applyFill="1" applyBorder="1" applyAlignment="1">
      <alignment horizontal="right"/>
    </xf>
    <xf numFmtId="1" fontId="10" fillId="11" borderId="5" xfId="0" applyNumberFormat="1" applyFont="1" applyFill="1" applyBorder="1" applyAlignment="1">
      <alignment horizontal="right"/>
    </xf>
    <xf numFmtId="1" fontId="10" fillId="11" borderId="6" xfId="0" applyNumberFormat="1" applyFont="1" applyFill="1" applyBorder="1" applyAlignment="1">
      <alignment horizontal="right"/>
    </xf>
    <xf numFmtId="1" fontId="10" fillId="11" borderId="16" xfId="0" applyNumberFormat="1" applyFont="1" applyFill="1" applyBorder="1" applyAlignment="1">
      <alignment horizontal="right"/>
    </xf>
    <xf numFmtId="3" fontId="10" fillId="11" borderId="24" xfId="0" applyNumberFormat="1" applyFont="1" applyFill="1" applyBorder="1" applyAlignment="1">
      <alignment horizontal="right"/>
    </xf>
    <xf numFmtId="3" fontId="10" fillId="11" borderId="8" xfId="0" applyNumberFormat="1" applyFont="1" applyFill="1" applyBorder="1" applyAlignment="1">
      <alignment horizontal="right"/>
    </xf>
    <xf numFmtId="3" fontId="10" fillId="11" borderId="50" xfId="0" applyNumberFormat="1" applyFont="1" applyFill="1" applyBorder="1" applyAlignment="1">
      <alignment horizontal="right"/>
    </xf>
    <xf numFmtId="168" fontId="0" fillId="0" borderId="0" xfId="3" applyNumberFormat="1" applyFont="1" applyAlignment="1">
      <alignment horizontal="center"/>
    </xf>
    <xf numFmtId="168" fontId="2" fillId="0" borderId="0" xfId="3" applyNumberFormat="1" applyFont="1" applyAlignment="1">
      <alignment horizontal="center" vertical="center"/>
    </xf>
    <xf numFmtId="168" fontId="7" fillId="0" borderId="51" xfId="3" applyNumberFormat="1" applyFont="1" applyFill="1" applyBorder="1" applyAlignment="1">
      <alignment horizontal="center"/>
    </xf>
    <xf numFmtId="168" fontId="7" fillId="0" borderId="21" xfId="3" applyNumberFormat="1" applyFont="1" applyFill="1" applyBorder="1" applyAlignment="1">
      <alignment horizontal="center"/>
    </xf>
    <xf numFmtId="168" fontId="7" fillId="0" borderId="5" xfId="3" applyNumberFormat="1" applyFont="1" applyFill="1" applyBorder="1" applyAlignment="1">
      <alignment horizontal="center"/>
    </xf>
    <xf numFmtId="168" fontId="7" fillId="0" borderId="6" xfId="3" applyNumberFormat="1" applyFont="1" applyFill="1" applyBorder="1" applyAlignment="1">
      <alignment horizontal="center"/>
    </xf>
    <xf numFmtId="168" fontId="7" fillId="0" borderId="16" xfId="3" applyNumberFormat="1" applyFont="1" applyFill="1" applyBorder="1" applyAlignment="1">
      <alignment horizontal="center"/>
    </xf>
    <xf numFmtId="168" fontId="7" fillId="0" borderId="24" xfId="3" applyNumberFormat="1" applyFont="1" applyFill="1" applyBorder="1" applyAlignment="1">
      <alignment horizontal="center"/>
    </xf>
    <xf numFmtId="168" fontId="7" fillId="0" borderId="3" xfId="3" applyNumberFormat="1" applyFont="1" applyFill="1" applyBorder="1" applyAlignment="1">
      <alignment horizontal="center"/>
    </xf>
    <xf numFmtId="168" fontId="7" fillId="0" borderId="15" xfId="3" applyNumberFormat="1" applyFont="1" applyFill="1" applyBorder="1" applyAlignment="1">
      <alignment horizontal="center"/>
    </xf>
    <xf numFmtId="168" fontId="7" fillId="0" borderId="1" xfId="3" applyNumberFormat="1" applyFont="1" applyFill="1" applyBorder="1" applyAlignment="1">
      <alignment horizontal="center"/>
    </xf>
    <xf numFmtId="168" fontId="7" fillId="0" borderId="2" xfId="3" applyNumberFormat="1" applyFont="1" applyFill="1" applyBorder="1" applyAlignment="1">
      <alignment horizontal="center"/>
    </xf>
    <xf numFmtId="168" fontId="7" fillId="0" borderId="14" xfId="3" applyNumberFormat="1" applyFont="1" applyFill="1" applyBorder="1" applyAlignment="1">
      <alignment horizontal="center"/>
    </xf>
    <xf numFmtId="168" fontId="6" fillId="0" borderId="7" xfId="3" applyNumberFormat="1" applyFont="1" applyFill="1" applyBorder="1" applyAlignment="1">
      <alignment horizontal="center"/>
    </xf>
    <xf numFmtId="168" fontId="6" fillId="0" borderId="28" xfId="3" applyNumberFormat="1" applyFont="1" applyFill="1" applyBorder="1" applyAlignment="1">
      <alignment horizontal="center"/>
    </xf>
    <xf numFmtId="168" fontId="6" fillId="0" borderId="5" xfId="3" applyNumberFormat="1" applyFont="1" applyFill="1" applyBorder="1" applyAlignment="1">
      <alignment horizontal="center"/>
    </xf>
    <xf numFmtId="168" fontId="6" fillId="0" borderId="6" xfId="3" applyNumberFormat="1" applyFont="1" applyFill="1" applyBorder="1" applyAlignment="1">
      <alignment horizontal="center"/>
    </xf>
    <xf numFmtId="168" fontId="6" fillId="0" borderId="16" xfId="3" applyNumberFormat="1" applyFont="1" applyFill="1" applyBorder="1" applyAlignment="1">
      <alignment horizontal="center"/>
    </xf>
    <xf numFmtId="168" fontId="6" fillId="0" borderId="17" xfId="3" applyNumberFormat="1" applyFont="1" applyFill="1" applyBorder="1" applyAlignment="1">
      <alignment horizontal="center"/>
    </xf>
    <xf numFmtId="168" fontId="6" fillId="0" borderId="18" xfId="3" applyNumberFormat="1" applyFont="1" applyFill="1" applyBorder="1" applyAlignment="1">
      <alignment horizontal="center"/>
    </xf>
    <xf numFmtId="168" fontId="6" fillId="0" borderId="19" xfId="3" applyNumberFormat="1" applyFont="1" applyFill="1" applyBorder="1" applyAlignment="1">
      <alignment horizontal="center"/>
    </xf>
    <xf numFmtId="168" fontId="7" fillId="4" borderId="23" xfId="3" applyNumberFormat="1" applyFont="1" applyFill="1" applyBorder="1" applyAlignment="1">
      <alignment horizontal="center"/>
    </xf>
    <xf numFmtId="168" fontId="7" fillId="4" borderId="7" xfId="3" applyNumberFormat="1" applyFont="1" applyFill="1" applyBorder="1" applyAlignment="1">
      <alignment horizontal="center"/>
    </xf>
    <xf numFmtId="168" fontId="7" fillId="4" borderId="28" xfId="3" applyNumberFormat="1" applyFont="1" applyFill="1" applyBorder="1" applyAlignment="1">
      <alignment horizontal="center"/>
    </xf>
    <xf numFmtId="168" fontId="7" fillId="4" borderId="5" xfId="3" applyNumberFormat="1" applyFont="1" applyFill="1" applyBorder="1" applyAlignment="1">
      <alignment horizontal="center"/>
    </xf>
    <xf numFmtId="168" fontId="7" fillId="4" borderId="6" xfId="3" applyNumberFormat="1" applyFont="1" applyFill="1" applyBorder="1" applyAlignment="1">
      <alignment horizontal="center"/>
    </xf>
    <xf numFmtId="168" fontId="7" fillId="4" borderId="16" xfId="3" applyNumberFormat="1" applyFont="1" applyFill="1" applyBorder="1" applyAlignment="1">
      <alignment horizontal="center"/>
    </xf>
    <xf numFmtId="168" fontId="7" fillId="4" borderId="24" xfId="3" applyNumberFormat="1" applyFont="1" applyFill="1" applyBorder="1" applyAlignment="1">
      <alignment horizontal="center"/>
    </xf>
    <xf numFmtId="168" fontId="7" fillId="4" borderId="8" xfId="3" applyNumberFormat="1" applyFont="1" applyFill="1" applyBorder="1" applyAlignment="1">
      <alignment horizontal="center"/>
    </xf>
    <xf numFmtId="168" fontId="7" fillId="4" borderId="50" xfId="3" applyNumberFormat="1" applyFont="1" applyFill="1" applyBorder="1" applyAlignment="1">
      <alignment horizontal="center"/>
    </xf>
    <xf numFmtId="168" fontId="7" fillId="4" borderId="4" xfId="3" applyNumberFormat="1" applyFont="1" applyFill="1" applyBorder="1" applyAlignment="1">
      <alignment horizontal="center"/>
    </xf>
    <xf numFmtId="168" fontId="7" fillId="4" borderId="3" xfId="3" applyNumberFormat="1" applyFont="1" applyFill="1" applyBorder="1" applyAlignment="1">
      <alignment horizontal="center"/>
    </xf>
    <xf numFmtId="168" fontId="7" fillId="4" borderId="15" xfId="3" applyNumberFormat="1" applyFont="1" applyFill="1" applyBorder="1" applyAlignment="1">
      <alignment horizontal="center"/>
    </xf>
    <xf numFmtId="168" fontId="7" fillId="4" borderId="1" xfId="3" applyNumberFormat="1" applyFont="1" applyFill="1" applyBorder="1" applyAlignment="1">
      <alignment horizontal="center"/>
    </xf>
    <xf numFmtId="168" fontId="7" fillId="4" borderId="2" xfId="3" applyNumberFormat="1" applyFont="1" applyFill="1" applyBorder="1" applyAlignment="1">
      <alignment horizontal="center"/>
    </xf>
    <xf numFmtId="168" fontId="7" fillId="4" borderId="14" xfId="3" applyNumberFormat="1" applyFont="1" applyFill="1" applyBorder="1" applyAlignment="1">
      <alignment horizontal="center"/>
    </xf>
    <xf numFmtId="168" fontId="6" fillId="4" borderId="23" xfId="3" applyNumberFormat="1" applyFont="1" applyFill="1" applyBorder="1" applyAlignment="1">
      <alignment horizontal="center"/>
    </xf>
    <xf numFmtId="168" fontId="6" fillId="4" borderId="7" xfId="3" applyNumberFormat="1" applyFont="1" applyFill="1" applyBorder="1" applyAlignment="1">
      <alignment horizontal="center"/>
    </xf>
    <xf numFmtId="168" fontId="6" fillId="4" borderId="28" xfId="3" applyNumberFormat="1" applyFont="1" applyFill="1" applyBorder="1" applyAlignment="1">
      <alignment horizontal="center"/>
    </xf>
    <xf numFmtId="168" fontId="6" fillId="4" borderId="5" xfId="3" applyNumberFormat="1" applyFont="1" applyFill="1" applyBorder="1" applyAlignment="1">
      <alignment horizontal="center"/>
    </xf>
    <xf numFmtId="168" fontId="6" fillId="4" borderId="6" xfId="3" applyNumberFormat="1" applyFont="1" applyFill="1" applyBorder="1" applyAlignment="1">
      <alignment horizontal="center"/>
    </xf>
    <xf numFmtId="168" fontId="6" fillId="4" borderId="16" xfId="3" applyNumberFormat="1" applyFont="1" applyFill="1" applyBorder="1" applyAlignment="1">
      <alignment horizontal="center"/>
    </xf>
    <xf numFmtId="168" fontId="6" fillId="4" borderId="24" xfId="3" applyNumberFormat="1" applyFont="1" applyFill="1" applyBorder="1" applyAlignment="1">
      <alignment horizontal="center"/>
    </xf>
    <xf numFmtId="168" fontId="6" fillId="4" borderId="8" xfId="3" applyNumberFormat="1" applyFont="1" applyFill="1" applyBorder="1" applyAlignment="1">
      <alignment horizontal="center"/>
    </xf>
    <xf numFmtId="168" fontId="6" fillId="4" borderId="50" xfId="3" applyNumberFormat="1" applyFont="1" applyFill="1" applyBorder="1" applyAlignment="1">
      <alignment horizontal="center"/>
    </xf>
    <xf numFmtId="168" fontId="7" fillId="0" borderId="52" xfId="3" applyNumberFormat="1" applyFont="1" applyFill="1" applyBorder="1" applyAlignment="1">
      <alignment horizontal="center"/>
    </xf>
    <xf numFmtId="168" fontId="7" fillId="0" borderId="8" xfId="3" applyNumberFormat="1" applyFont="1" applyFill="1" applyBorder="1" applyAlignment="1">
      <alignment horizontal="center"/>
    </xf>
    <xf numFmtId="168" fontId="7" fillId="0" borderId="50" xfId="3" applyNumberFormat="1" applyFont="1" applyFill="1" applyBorder="1" applyAlignment="1">
      <alignment horizontal="center"/>
    </xf>
    <xf numFmtId="168" fontId="7" fillId="0" borderId="4" xfId="3" applyNumberFormat="1" applyFont="1" applyFill="1" applyBorder="1" applyAlignment="1">
      <alignment horizontal="center"/>
    </xf>
    <xf numFmtId="168" fontId="6" fillId="0" borderId="23" xfId="3" applyNumberFormat="1" applyFont="1" applyFill="1" applyBorder="1" applyAlignment="1">
      <alignment horizontal="center"/>
    </xf>
    <xf numFmtId="168" fontId="7" fillId="0" borderId="17" xfId="3" applyNumberFormat="1" applyFont="1" applyFill="1" applyBorder="1" applyAlignment="1">
      <alignment horizontal="center"/>
    </xf>
    <xf numFmtId="168" fontId="7" fillId="0" borderId="18" xfId="3" applyNumberFormat="1" applyFont="1" applyFill="1" applyBorder="1" applyAlignment="1">
      <alignment horizontal="center"/>
    </xf>
    <xf numFmtId="168" fontId="7" fillId="0" borderId="19" xfId="3" applyNumberFormat="1" applyFont="1" applyFill="1" applyBorder="1" applyAlignment="1">
      <alignment horizontal="center"/>
    </xf>
    <xf numFmtId="14" fontId="2" fillId="12" borderId="6" xfId="3" applyNumberFormat="1" applyFont="1" applyFill="1" applyBorder="1" applyAlignment="1">
      <alignment horizontal="center" vertical="center"/>
    </xf>
    <xf numFmtId="0" fontId="9" fillId="0" borderId="51" xfId="0" applyNumberFormat="1" applyFont="1" applyFill="1" applyBorder="1" applyAlignment="1">
      <alignment horizontal="right"/>
    </xf>
    <xf numFmtId="164" fontId="8" fillId="7" borderId="11" xfId="0" applyNumberFormat="1" applyFont="1" applyFill="1" applyBorder="1" applyAlignment="1">
      <alignment horizontal="center" vertical="center"/>
    </xf>
    <xf numFmtId="164" fontId="8" fillId="7" borderId="12" xfId="0" applyNumberFormat="1" applyFont="1" applyFill="1" applyBorder="1" applyAlignment="1">
      <alignment horizontal="center" vertical="center"/>
    </xf>
    <xf numFmtId="164" fontId="8" fillId="7" borderId="13" xfId="0" applyNumberFormat="1" applyFont="1" applyFill="1" applyBorder="1" applyAlignment="1">
      <alignment horizontal="center" vertical="center"/>
    </xf>
    <xf numFmtId="3" fontId="2" fillId="0" borderId="20" xfId="0" applyNumberFormat="1" applyFont="1" applyFill="1" applyBorder="1" applyAlignment="1">
      <alignment horizontal="center" vertical="center"/>
    </xf>
    <xf numFmtId="3" fontId="2" fillId="0" borderId="22" xfId="0" applyNumberFormat="1" applyFont="1" applyFill="1" applyBorder="1" applyAlignment="1">
      <alignment horizontal="center" vertical="center"/>
    </xf>
    <xf numFmtId="3" fontId="2" fillId="7" borderId="22" xfId="0" applyNumberFormat="1" applyFont="1" applyFill="1" applyBorder="1" applyAlignment="1">
      <alignment horizontal="center" vertical="center"/>
    </xf>
    <xf numFmtId="164" fontId="8" fillId="8" borderId="11" xfId="0" applyNumberFormat="1" applyFont="1" applyFill="1" applyBorder="1" applyAlignment="1">
      <alignment horizontal="center" vertical="center"/>
    </xf>
    <xf numFmtId="164" fontId="8" fillId="8" borderId="12" xfId="0" applyNumberFormat="1" applyFont="1" applyFill="1" applyBorder="1" applyAlignment="1">
      <alignment horizontal="center" vertical="center"/>
    </xf>
    <xf numFmtId="164" fontId="8" fillId="8" borderId="13" xfId="0" applyNumberFormat="1" applyFont="1" applyFill="1" applyBorder="1" applyAlignment="1">
      <alignment horizontal="center" vertical="center"/>
    </xf>
    <xf numFmtId="168" fontId="13" fillId="10" borderId="11" xfId="3" applyNumberFormat="1" applyFont="1" applyFill="1" applyBorder="1" applyAlignment="1">
      <alignment horizontal="center" vertical="center"/>
    </xf>
    <xf numFmtId="168" fontId="13" fillId="10" borderId="12" xfId="3" applyNumberFormat="1" applyFont="1" applyFill="1" applyBorder="1" applyAlignment="1">
      <alignment horizontal="center" vertical="center"/>
    </xf>
    <xf numFmtId="168" fontId="13" fillId="10" borderId="13" xfId="3" applyNumberFormat="1" applyFont="1" applyFill="1" applyBorder="1" applyAlignment="1">
      <alignment horizontal="center" vertical="center"/>
    </xf>
    <xf numFmtId="164" fontId="8" fillId="11" borderId="11" xfId="0" applyNumberFormat="1" applyFont="1" applyFill="1" applyBorder="1" applyAlignment="1">
      <alignment horizontal="center" vertical="center"/>
    </xf>
    <xf numFmtId="164" fontId="8" fillId="11" borderId="12" xfId="0" applyNumberFormat="1" applyFont="1" applyFill="1" applyBorder="1" applyAlignment="1">
      <alignment horizontal="center" vertical="center"/>
    </xf>
    <xf numFmtId="164" fontId="8" fillId="11" borderId="13" xfId="0" applyNumberFormat="1" applyFont="1" applyFill="1" applyBorder="1" applyAlignment="1">
      <alignment horizontal="center" vertical="center"/>
    </xf>
    <xf numFmtId="3" fontId="2" fillId="0" borderId="26" xfId="0" applyNumberFormat="1" applyFont="1" applyBorder="1" applyAlignment="1">
      <alignment horizontal="center" vertical="center"/>
    </xf>
    <xf numFmtId="3" fontId="2" fillId="0" borderId="22"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3" fillId="0" borderId="22"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2" fillId="7" borderId="26" xfId="0" applyNumberFormat="1" applyFont="1" applyFill="1" applyBorder="1" applyAlignment="1">
      <alignment horizontal="center" vertical="center"/>
    </xf>
    <xf numFmtId="3" fontId="2" fillId="7" borderId="25" xfId="0" applyNumberFormat="1" applyFont="1" applyFill="1" applyBorder="1" applyAlignment="1">
      <alignment horizontal="center" vertical="center"/>
    </xf>
    <xf numFmtId="3" fontId="3" fillId="7" borderId="22" xfId="0" applyNumberFormat="1" applyFont="1" applyFill="1" applyBorder="1" applyAlignment="1">
      <alignment horizontal="center" vertical="center"/>
    </xf>
    <xf numFmtId="3" fontId="2" fillId="0" borderId="26" xfId="0" applyNumberFormat="1" applyFont="1" applyFill="1" applyBorder="1" applyAlignment="1">
      <alignment horizontal="center" vertical="center"/>
    </xf>
    <xf numFmtId="3" fontId="2" fillId="0" borderId="25"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xf>
    <xf numFmtId="3" fontId="3" fillId="0" borderId="27" xfId="0" applyNumberFormat="1" applyFont="1" applyFill="1" applyBorder="1" applyAlignment="1">
      <alignment horizontal="center" vertical="center"/>
    </xf>
    <xf numFmtId="3" fontId="3" fillId="3" borderId="20" xfId="0" applyNumberFormat="1" applyFont="1" applyFill="1" applyBorder="1" applyAlignment="1">
      <alignment horizontal="center" vertical="center"/>
    </xf>
    <xf numFmtId="3" fontId="3" fillId="3" borderId="22"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3" fillId="7" borderId="22" xfId="0" applyNumberFormat="1" applyFont="1" applyFill="1" applyBorder="1" applyAlignment="1">
      <alignment horizontal="center" vertical="center" wrapText="1"/>
    </xf>
    <xf numFmtId="3" fontId="3" fillId="0" borderId="20" xfId="0" applyNumberFormat="1" applyFont="1" applyFill="1" applyBorder="1" applyAlignment="1">
      <alignment horizontal="center" vertical="center" wrapText="1"/>
    </xf>
    <xf numFmtId="3" fontId="3" fillId="0" borderId="22"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4" fontId="3" fillId="0" borderId="54" xfId="0" applyNumberFormat="1" applyFont="1" applyBorder="1" applyAlignment="1">
      <alignment horizontal="center" vertical="center"/>
    </xf>
    <xf numFmtId="4" fontId="3" fillId="0" borderId="55" xfId="0" applyNumberFormat="1" applyFont="1" applyBorder="1" applyAlignment="1">
      <alignment horizontal="center" vertical="center"/>
    </xf>
    <xf numFmtId="4" fontId="3" fillId="0" borderId="39" xfId="0" applyNumberFormat="1" applyFont="1" applyBorder="1" applyAlignment="1">
      <alignment horizontal="center" vertical="center"/>
    </xf>
    <xf numFmtId="4" fontId="3" fillId="0" borderId="40" xfId="0" applyNumberFormat="1" applyFont="1" applyBorder="1" applyAlignment="1">
      <alignment horizontal="center" vertical="center"/>
    </xf>
    <xf numFmtId="4" fontId="2" fillId="0" borderId="56" xfId="0" applyNumberFormat="1" applyFont="1" applyBorder="1" applyAlignment="1">
      <alignment horizontal="center" vertical="center"/>
    </xf>
    <xf numFmtId="4" fontId="2" fillId="0" borderId="57" xfId="0" applyNumberFormat="1" applyFont="1" applyBorder="1" applyAlignment="1">
      <alignment horizontal="center" vertical="center"/>
    </xf>
    <xf numFmtId="4" fontId="2" fillId="0" borderId="58" xfId="0" applyNumberFormat="1" applyFont="1" applyBorder="1" applyAlignment="1">
      <alignment horizontal="center" vertical="center"/>
    </xf>
    <xf numFmtId="4" fontId="2" fillId="0" borderId="59" xfId="0" applyNumberFormat="1" applyFont="1" applyBorder="1" applyAlignment="1">
      <alignment horizontal="center" vertical="center"/>
    </xf>
    <xf numFmtId="3" fontId="3" fillId="13" borderId="54" xfId="0" applyNumberFormat="1" applyFont="1" applyFill="1" applyBorder="1" applyAlignment="1">
      <alignment horizontal="center" vertical="center" wrapText="1"/>
    </xf>
    <xf numFmtId="3" fontId="3" fillId="13" borderId="55" xfId="0" applyNumberFormat="1" applyFont="1" applyFill="1" applyBorder="1" applyAlignment="1">
      <alignment horizontal="center" vertical="center" wrapText="1"/>
    </xf>
    <xf numFmtId="3" fontId="3" fillId="13" borderId="39" xfId="0" applyNumberFormat="1" applyFont="1" applyFill="1" applyBorder="1" applyAlignment="1">
      <alignment horizontal="center" vertical="center" wrapText="1"/>
    </xf>
    <xf numFmtId="3" fontId="3" fillId="13" borderId="40" xfId="0" applyNumberFormat="1" applyFont="1" applyFill="1" applyBorder="1" applyAlignment="1">
      <alignment horizontal="center" vertical="center" wrapText="1"/>
    </xf>
    <xf numFmtId="4" fontId="2" fillId="0" borderId="42" xfId="0" applyNumberFormat="1" applyFont="1" applyBorder="1" applyAlignment="1">
      <alignment horizontal="center" vertical="center"/>
    </xf>
    <xf numFmtId="4" fontId="2" fillId="0" borderId="43"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13" borderId="42" xfId="0" applyNumberFormat="1" applyFont="1" applyFill="1" applyBorder="1" applyAlignment="1">
      <alignment horizontal="center" vertical="center"/>
    </xf>
    <xf numFmtId="4" fontId="2" fillId="13" borderId="43" xfId="0" applyNumberFormat="1" applyFont="1" applyFill="1" applyBorder="1" applyAlignment="1">
      <alignment horizontal="center" vertical="center"/>
    </xf>
    <xf numFmtId="4" fontId="2" fillId="13" borderId="10" xfId="0" applyNumberFormat="1" applyFont="1" applyFill="1" applyBorder="1" applyAlignment="1">
      <alignment horizontal="center" vertical="center"/>
    </xf>
    <xf numFmtId="4" fontId="2" fillId="13" borderId="9" xfId="0" applyNumberFormat="1" applyFont="1" applyFill="1" applyBorder="1" applyAlignment="1">
      <alignment horizontal="center" vertical="center"/>
    </xf>
    <xf numFmtId="10" fontId="2" fillId="0" borderId="42" xfId="0" applyNumberFormat="1" applyFont="1" applyBorder="1" applyAlignment="1">
      <alignment horizontal="center" vertical="center"/>
    </xf>
    <xf numFmtId="10" fontId="2" fillId="0" borderId="43" xfId="0" applyNumberFormat="1" applyFont="1" applyBorder="1" applyAlignment="1">
      <alignment horizontal="center" vertical="center"/>
    </xf>
    <xf numFmtId="10" fontId="2" fillId="0" borderId="9" xfId="0" applyNumberFormat="1" applyFont="1" applyBorder="1" applyAlignment="1">
      <alignment horizontal="center" vertical="center"/>
    </xf>
    <xf numFmtId="10" fontId="2" fillId="0" borderId="10" xfId="0" applyNumberFormat="1" applyFont="1" applyBorder="1" applyAlignment="1">
      <alignment horizontal="center" vertical="center"/>
    </xf>
    <xf numFmtId="10" fontId="2" fillId="13" borderId="42" xfId="0" applyNumberFormat="1" applyFont="1" applyFill="1" applyBorder="1" applyAlignment="1">
      <alignment horizontal="center" vertical="center"/>
    </xf>
    <xf numFmtId="10" fontId="2" fillId="13" borderId="43" xfId="0" applyNumberFormat="1" applyFont="1" applyFill="1" applyBorder="1" applyAlignment="1">
      <alignment horizontal="center" vertical="center"/>
    </xf>
    <xf numFmtId="10" fontId="2" fillId="13" borderId="9" xfId="0" applyNumberFormat="1" applyFont="1" applyFill="1" applyBorder="1" applyAlignment="1">
      <alignment horizontal="center" vertical="center"/>
    </xf>
    <xf numFmtId="10" fontId="2" fillId="13" borderId="10" xfId="0" applyNumberFormat="1" applyFont="1" applyFill="1" applyBorder="1" applyAlignment="1">
      <alignment horizontal="center" vertical="center"/>
    </xf>
    <xf numFmtId="0" fontId="2" fillId="13" borderId="42" xfId="0" applyFont="1" applyFill="1" applyBorder="1" applyAlignment="1">
      <alignment horizontal="center" vertical="center" wrapText="1"/>
    </xf>
    <xf numFmtId="0" fontId="2" fillId="13" borderId="43"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9" xfId="0" applyFont="1" applyFill="1" applyBorder="1" applyAlignment="1">
      <alignment horizontal="center" vertical="center" wrapText="1"/>
    </xf>
    <xf numFmtId="4" fontId="7" fillId="4" borderId="43" xfId="0" applyNumberFormat="1" applyFont="1" applyFill="1" applyBorder="1" applyAlignment="1">
      <alignment horizontal="center" vertical="center"/>
    </xf>
    <xf numFmtId="4" fontId="7" fillId="4" borderId="10" xfId="0" applyNumberFormat="1" applyFont="1" applyFill="1" applyBorder="1" applyAlignment="1">
      <alignment horizontal="center" vertical="center"/>
    </xf>
    <xf numFmtId="4" fontId="7" fillId="0" borderId="57" xfId="0" applyNumberFormat="1" applyFont="1" applyBorder="1" applyAlignment="1">
      <alignment horizontal="center" vertical="center"/>
    </xf>
    <xf numFmtId="4" fontId="7" fillId="0" borderId="58" xfId="0" applyNumberFormat="1" applyFont="1" applyBorder="1" applyAlignment="1">
      <alignment horizontal="center" vertical="center"/>
    </xf>
    <xf numFmtId="3" fontId="6" fillId="4" borderId="55" xfId="0" applyNumberFormat="1" applyFont="1" applyFill="1" applyBorder="1" applyAlignment="1">
      <alignment horizontal="center" vertical="center" wrapText="1"/>
    </xf>
    <xf numFmtId="3" fontId="6" fillId="4" borderId="39" xfId="0" applyNumberFormat="1" applyFont="1" applyFill="1" applyBorder="1" applyAlignment="1">
      <alignment horizontal="center" vertical="center" wrapText="1"/>
    </xf>
    <xf numFmtId="4" fontId="6" fillId="0" borderId="55" xfId="0" applyNumberFormat="1" applyFont="1" applyBorder="1" applyAlignment="1">
      <alignment horizontal="center" vertical="center"/>
    </xf>
    <xf numFmtId="4" fontId="6" fillId="0" borderId="39" xfId="0" applyNumberFormat="1" applyFont="1" applyBorder="1" applyAlignment="1">
      <alignment horizontal="center"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4" fontId="6" fillId="0" borderId="40" xfId="0" applyNumberFormat="1" applyFont="1" applyBorder="1" applyAlignment="1">
      <alignment horizontal="center" vertical="center"/>
    </xf>
    <xf numFmtId="3" fontId="6" fillId="4" borderId="40" xfId="0" applyNumberFormat="1" applyFont="1" applyFill="1" applyBorder="1" applyAlignment="1">
      <alignment horizontal="center" vertical="center" wrapText="1"/>
    </xf>
    <xf numFmtId="4" fontId="7" fillId="0" borderId="59" xfId="0" applyNumberFormat="1" applyFont="1" applyBorder="1" applyAlignment="1">
      <alignment horizontal="center" vertical="center"/>
    </xf>
    <xf numFmtId="4" fontId="7" fillId="4" borderId="9" xfId="0" applyNumberFormat="1" applyFont="1" applyFill="1" applyBorder="1" applyAlignment="1">
      <alignment horizontal="center" vertical="center"/>
    </xf>
    <xf numFmtId="4" fontId="7" fillId="0" borderId="9" xfId="0" applyNumberFormat="1" applyFont="1" applyBorder="1" applyAlignment="1">
      <alignment horizontal="center" vertical="center"/>
    </xf>
    <xf numFmtId="4" fontId="7" fillId="0" borderId="10" xfId="0" applyNumberFormat="1" applyFont="1" applyBorder="1" applyAlignment="1">
      <alignment horizontal="center" vertical="center"/>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165" fontId="3" fillId="2" borderId="30"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4" fontId="3" fillId="2" borderId="30"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29" xfId="0" applyNumberFormat="1" applyFont="1" applyFill="1" applyBorder="1" applyAlignment="1">
      <alignment horizontal="center" vertical="center"/>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5" fillId="9" borderId="6" xfId="0" applyNumberFormat="1" applyFont="1" applyFill="1" applyBorder="1" applyAlignment="1">
      <alignment horizontal="center" vertical="center" wrapText="1"/>
    </xf>
    <xf numFmtId="165" fontId="4" fillId="9" borderId="30" xfId="0" applyNumberFormat="1" applyFont="1" applyFill="1" applyBorder="1" applyAlignment="1">
      <alignment horizontal="center" vertical="center"/>
    </xf>
    <xf numFmtId="165" fontId="4" fillId="9" borderId="6" xfId="0" applyNumberFormat="1" applyFont="1" applyFill="1" applyBorder="1" applyAlignment="1">
      <alignment horizontal="center" vertical="center"/>
    </xf>
    <xf numFmtId="165" fontId="4" fillId="9" borderId="9" xfId="0" applyNumberFormat="1" applyFont="1" applyFill="1" applyBorder="1" applyAlignment="1">
      <alignment horizontal="center" vertical="center"/>
    </xf>
    <xf numFmtId="4" fontId="4" fillId="9" borderId="30" xfId="0" applyNumberFormat="1" applyFont="1" applyFill="1" applyBorder="1" applyAlignment="1">
      <alignment horizontal="center" vertical="center"/>
    </xf>
    <xf numFmtId="4" fontId="4" fillId="9" borderId="6" xfId="0" applyNumberFormat="1" applyFont="1" applyFill="1" applyBorder="1" applyAlignment="1">
      <alignment horizontal="center" vertical="center"/>
    </xf>
    <xf numFmtId="4" fontId="4" fillId="9" borderId="29" xfId="0" applyNumberFormat="1" applyFont="1" applyFill="1" applyBorder="1" applyAlignment="1">
      <alignment horizontal="center" vertical="center"/>
    </xf>
    <xf numFmtId="0" fontId="4" fillId="9" borderId="31"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4" xfId="0" applyFont="1" applyFill="1" applyBorder="1" applyAlignment="1">
      <alignment horizontal="center" vertical="center" wrapText="1"/>
    </xf>
    <xf numFmtId="164" fontId="7" fillId="4" borderId="6" xfId="0" applyNumberFormat="1" applyFont="1" applyFill="1" applyBorder="1" applyAlignment="1">
      <alignment horizontal="center" vertical="center" wrapText="1"/>
    </xf>
    <xf numFmtId="165" fontId="6" fillId="4" borderId="30"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165" fontId="6" fillId="4" borderId="9" xfId="0" applyNumberFormat="1" applyFont="1" applyFill="1" applyBorder="1" applyAlignment="1">
      <alignment horizontal="center" vertical="center"/>
    </xf>
    <xf numFmtId="4" fontId="6" fillId="4" borderId="30" xfId="0" applyNumberFormat="1" applyFont="1" applyFill="1" applyBorder="1" applyAlignment="1">
      <alignment horizontal="center" vertical="center"/>
    </xf>
    <xf numFmtId="4" fontId="6" fillId="4" borderId="6" xfId="0" applyNumberFormat="1" applyFont="1" applyFill="1" applyBorder="1" applyAlignment="1">
      <alignment horizontal="center" vertical="center"/>
    </xf>
    <xf numFmtId="4" fontId="6" fillId="4" borderId="29" xfId="0" applyNumberFormat="1" applyFont="1" applyFill="1" applyBorder="1" applyAlignment="1">
      <alignment horizontal="center" vertical="center"/>
    </xf>
    <xf numFmtId="0" fontId="6" fillId="4" borderId="3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4" fontId="7" fillId="0" borderId="43" xfId="0" applyNumberFormat="1" applyFont="1" applyBorder="1" applyAlignment="1">
      <alignment horizontal="center" vertical="center"/>
    </xf>
    <xf numFmtId="4" fontId="6" fillId="0" borderId="54" xfId="0" applyNumberFormat="1" applyFont="1" applyBorder="1" applyAlignment="1">
      <alignment horizontal="center" vertical="center"/>
    </xf>
    <xf numFmtId="3" fontId="6" fillId="4" borderId="54" xfId="0" applyNumberFormat="1" applyFont="1" applyFill="1" applyBorder="1" applyAlignment="1">
      <alignment horizontal="center" vertical="center" wrapText="1"/>
    </xf>
    <xf numFmtId="4" fontId="7" fillId="0" borderId="56" xfId="0" applyNumberFormat="1" applyFont="1" applyBorder="1" applyAlignment="1">
      <alignment horizontal="center" vertical="center"/>
    </xf>
    <xf numFmtId="4" fontId="7" fillId="4" borderId="42" xfId="0" applyNumberFormat="1" applyFont="1" applyFill="1" applyBorder="1" applyAlignment="1">
      <alignment horizontal="center" vertical="center"/>
    </xf>
    <xf numFmtId="4" fontId="7" fillId="0" borderId="42" xfId="0" applyNumberFormat="1" applyFont="1" applyBorder="1" applyAlignment="1">
      <alignment horizontal="center" vertical="center"/>
    </xf>
    <xf numFmtId="164" fontId="2" fillId="5" borderId="32" xfId="0" applyNumberFormat="1" applyFont="1" applyFill="1" applyBorder="1" applyAlignment="1" applyProtection="1">
      <alignment horizontal="center" vertical="center" wrapText="1"/>
    </xf>
    <xf numFmtId="164" fontId="2" fillId="5" borderId="34" xfId="0" applyNumberFormat="1" applyFont="1" applyFill="1" applyBorder="1" applyAlignment="1" applyProtection="1">
      <alignment horizontal="center" vertical="center" wrapText="1"/>
    </xf>
    <xf numFmtId="165" fontId="3" fillId="2" borderId="42" xfId="0" applyNumberFormat="1" applyFont="1" applyFill="1" applyBorder="1" applyAlignment="1" applyProtection="1">
      <alignment horizontal="center" vertical="center"/>
    </xf>
    <xf numFmtId="165" fontId="3" fillId="2" borderId="43" xfId="0" applyNumberFormat="1" applyFont="1" applyFill="1" applyBorder="1" applyAlignment="1" applyProtection="1">
      <alignment horizontal="center" vertical="center"/>
    </xf>
    <xf numFmtId="165" fontId="3" fillId="2" borderId="44" xfId="0" applyNumberFormat="1" applyFont="1" applyFill="1" applyBorder="1" applyAlignment="1" applyProtection="1">
      <alignment horizontal="center" vertical="center"/>
    </xf>
    <xf numFmtId="164" fontId="7" fillId="4" borderId="6" xfId="0" applyNumberFormat="1" applyFont="1" applyFill="1" applyBorder="1" applyAlignment="1" applyProtection="1">
      <alignment horizontal="center" vertical="center" wrapText="1"/>
    </xf>
    <xf numFmtId="165" fontId="6" fillId="4" borderId="30" xfId="0" applyNumberFormat="1" applyFont="1" applyFill="1" applyBorder="1" applyAlignment="1" applyProtection="1">
      <alignment horizontal="center" vertical="center"/>
    </xf>
    <xf numFmtId="165" fontId="6" fillId="4" borderId="6" xfId="0" applyNumberFormat="1" applyFont="1" applyFill="1" applyBorder="1" applyAlignment="1" applyProtection="1">
      <alignment horizontal="center" vertical="center"/>
    </xf>
    <xf numFmtId="165" fontId="6" fillId="4" borderId="9" xfId="0" applyNumberFormat="1" applyFont="1" applyFill="1" applyBorder="1" applyAlignment="1" applyProtection="1">
      <alignment horizontal="center" vertical="center"/>
    </xf>
    <xf numFmtId="165" fontId="6" fillId="4" borderId="29" xfId="0" applyNumberFormat="1" applyFont="1" applyFill="1" applyBorder="1" applyAlignment="1" applyProtection="1">
      <alignment horizontal="center" vertical="center"/>
    </xf>
    <xf numFmtId="164" fontId="9" fillId="5" borderId="32" xfId="0" applyNumberFormat="1" applyFont="1" applyFill="1" applyBorder="1" applyAlignment="1" applyProtection="1">
      <alignment horizontal="center" vertical="center" wrapText="1"/>
    </xf>
    <xf numFmtId="164" fontId="9" fillId="5" borderId="34" xfId="0" applyNumberFormat="1" applyFont="1" applyFill="1" applyBorder="1" applyAlignment="1" applyProtection="1">
      <alignment horizontal="center" vertical="center" wrapText="1"/>
    </xf>
    <xf numFmtId="165" fontId="10" fillId="2" borderId="42" xfId="0" applyNumberFormat="1" applyFont="1" applyFill="1" applyBorder="1" applyAlignment="1" applyProtection="1">
      <alignment horizontal="center" vertical="center"/>
    </xf>
    <xf numFmtId="165" fontId="10" fillId="2" borderId="43" xfId="0" applyNumberFormat="1" applyFont="1" applyFill="1" applyBorder="1" applyAlignment="1" applyProtection="1">
      <alignment horizontal="center" vertical="center"/>
    </xf>
    <xf numFmtId="165" fontId="10" fillId="2" borderId="44" xfId="0" applyNumberFormat="1" applyFont="1" applyFill="1" applyBorder="1" applyAlignment="1" applyProtection="1">
      <alignment horizontal="center" vertical="center"/>
    </xf>
    <xf numFmtId="165" fontId="10" fillId="2" borderId="10" xfId="0" applyNumberFormat="1" applyFont="1" applyFill="1" applyBorder="1" applyAlignment="1" applyProtection="1">
      <alignment horizontal="center" vertical="center"/>
    </xf>
    <xf numFmtId="165" fontId="10" fillId="2" borderId="6" xfId="0" applyNumberFormat="1" applyFont="1" applyFill="1" applyBorder="1" applyAlignment="1" applyProtection="1">
      <alignment horizontal="center" vertical="center"/>
    </xf>
    <xf numFmtId="164" fontId="5" fillId="9" borderId="32" xfId="0" applyNumberFormat="1" applyFont="1" applyFill="1" applyBorder="1" applyAlignment="1" applyProtection="1">
      <alignment horizontal="center" vertical="center" wrapText="1"/>
    </xf>
    <xf numFmtId="164" fontId="5" fillId="9" borderId="34" xfId="0" applyNumberFormat="1" applyFont="1" applyFill="1" applyBorder="1" applyAlignment="1" applyProtection="1">
      <alignment horizontal="center" vertical="center" wrapText="1"/>
    </xf>
    <xf numFmtId="165" fontId="4" fillId="9" borderId="42" xfId="0" applyNumberFormat="1" applyFont="1" applyFill="1" applyBorder="1" applyAlignment="1" applyProtection="1">
      <alignment horizontal="center" vertical="center"/>
    </xf>
    <xf numFmtId="165" fontId="4" fillId="9" borderId="43" xfId="0" applyNumberFormat="1" applyFont="1" applyFill="1" applyBorder="1" applyAlignment="1" applyProtection="1">
      <alignment horizontal="center" vertical="center"/>
    </xf>
    <xf numFmtId="165" fontId="4" fillId="9" borderId="44" xfId="0" applyNumberFormat="1" applyFont="1" applyFill="1" applyBorder="1" applyAlignment="1" applyProtection="1">
      <alignment horizontal="center" vertical="center"/>
    </xf>
    <xf numFmtId="3" fontId="9" fillId="6" borderId="36" xfId="0" applyNumberFormat="1" applyFont="1" applyFill="1" applyBorder="1" applyAlignment="1">
      <alignment horizontal="center" vertical="center" wrapText="1"/>
    </xf>
    <xf numFmtId="3" fontId="9" fillId="6" borderId="47" xfId="0" applyNumberFormat="1" applyFont="1" applyFill="1" applyBorder="1" applyAlignment="1">
      <alignment horizontal="center" vertical="center" wrapText="1"/>
    </xf>
    <xf numFmtId="3" fontId="10" fillId="6" borderId="42" xfId="0" applyNumberFormat="1" applyFont="1" applyFill="1" applyBorder="1" applyAlignment="1">
      <alignment horizontal="center" vertical="center"/>
    </xf>
    <xf numFmtId="3" fontId="10" fillId="6" borderId="43" xfId="0" applyNumberFormat="1" applyFont="1" applyFill="1" applyBorder="1" applyAlignment="1">
      <alignment horizontal="center" vertical="center"/>
    </xf>
    <xf numFmtId="3" fontId="10" fillId="6" borderId="44" xfId="0" applyNumberFormat="1" applyFont="1" applyFill="1" applyBorder="1" applyAlignment="1">
      <alignment horizontal="center" vertical="center"/>
    </xf>
    <xf numFmtId="3" fontId="7" fillId="4" borderId="6"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xf>
    <xf numFmtId="3" fontId="6" fillId="4" borderId="10" xfId="0" applyNumberFormat="1" applyFont="1" applyFill="1" applyBorder="1" applyAlignment="1">
      <alignment horizontal="center" vertical="center"/>
    </xf>
    <xf numFmtId="3" fontId="6" fillId="4" borderId="6" xfId="0" applyNumberFormat="1" applyFont="1" applyFill="1" applyBorder="1" applyAlignment="1">
      <alignment horizontal="center" vertical="center"/>
    </xf>
    <xf numFmtId="3" fontId="6" fillId="4" borderId="9" xfId="0" applyNumberFormat="1" applyFont="1" applyFill="1" applyBorder="1" applyAlignment="1">
      <alignment horizontal="center" vertical="center"/>
    </xf>
    <xf numFmtId="3" fontId="6" fillId="4" borderId="29" xfId="0" applyNumberFormat="1" applyFont="1" applyFill="1" applyBorder="1" applyAlignment="1">
      <alignment horizontal="center" vertical="center"/>
    </xf>
    <xf numFmtId="3" fontId="9" fillId="5" borderId="32" xfId="0" applyNumberFormat="1" applyFont="1" applyFill="1" applyBorder="1" applyAlignment="1">
      <alignment horizontal="center" vertical="center" wrapText="1"/>
    </xf>
    <xf numFmtId="3" fontId="9" fillId="5" borderId="34" xfId="0" applyNumberFormat="1" applyFont="1" applyFill="1" applyBorder="1" applyAlignment="1">
      <alignment horizontal="center" vertical="center" wrapText="1"/>
    </xf>
    <xf numFmtId="3" fontId="10" fillId="2" borderId="42" xfId="0" applyNumberFormat="1" applyFont="1" applyFill="1" applyBorder="1" applyAlignment="1">
      <alignment horizontal="center" vertical="center"/>
    </xf>
    <xf numFmtId="3" fontId="10" fillId="2" borderId="43" xfId="0" applyNumberFormat="1" applyFont="1" applyFill="1" applyBorder="1" applyAlignment="1">
      <alignment horizontal="center" vertical="center"/>
    </xf>
    <xf numFmtId="3" fontId="10" fillId="2" borderId="44" xfId="0" applyNumberFormat="1" applyFont="1" applyFill="1" applyBorder="1" applyAlignment="1">
      <alignment horizontal="center" vertical="center"/>
    </xf>
    <xf numFmtId="3" fontId="9" fillId="9" borderId="36" xfId="0" applyNumberFormat="1" applyFont="1" applyFill="1" applyBorder="1" applyAlignment="1">
      <alignment horizontal="center" vertical="center" wrapText="1"/>
    </xf>
    <xf numFmtId="3" fontId="9" fillId="9" borderId="47" xfId="0" applyNumberFormat="1" applyFont="1" applyFill="1" applyBorder="1" applyAlignment="1">
      <alignment horizontal="center" vertical="center" wrapText="1"/>
    </xf>
    <xf numFmtId="3" fontId="3" fillId="9" borderId="42" xfId="0" applyNumberFormat="1" applyFont="1" applyFill="1" applyBorder="1" applyAlignment="1">
      <alignment horizontal="center" vertical="center"/>
    </xf>
    <xf numFmtId="3" fontId="3" fillId="9" borderId="43" xfId="0" applyNumberFormat="1" applyFont="1" applyFill="1" applyBorder="1" applyAlignment="1">
      <alignment horizontal="center" vertical="center"/>
    </xf>
    <xf numFmtId="3" fontId="3" fillId="9" borderId="44" xfId="0" applyNumberFormat="1" applyFont="1" applyFill="1" applyBorder="1" applyAlignment="1">
      <alignment horizontal="center" vertical="center"/>
    </xf>
    <xf numFmtId="0" fontId="1" fillId="0" borderId="0" xfId="0" applyFont="1" applyAlignment="1">
      <alignment horizontal="left" vertical="top"/>
    </xf>
    <xf numFmtId="0" fontId="2" fillId="4" borderId="6" xfId="0" applyFont="1" applyFill="1" applyBorder="1" applyAlignment="1">
      <alignment horizontal="left"/>
    </xf>
    <xf numFmtId="0" fontId="2" fillId="0" borderId="6" xfId="0" applyFont="1" applyBorder="1" applyAlignment="1">
      <alignment horizontal="left"/>
    </xf>
    <xf numFmtId="0" fontId="2" fillId="4" borderId="6" xfId="0" applyFont="1" applyFill="1" applyBorder="1" applyAlignment="1">
      <alignment horizontal="right"/>
    </xf>
    <xf numFmtId="0" fontId="2" fillId="0" borderId="6" xfId="0" applyFont="1" applyBorder="1" applyAlignment="1">
      <alignment horizontal="right"/>
    </xf>
    <xf numFmtId="0" fontId="2" fillId="0" borderId="0" xfId="0" applyFont="1" applyAlignment="1">
      <alignment vertical="center" wrapText="1"/>
    </xf>
    <xf numFmtId="0" fontId="1" fillId="0" borderId="0" xfId="0" applyFont="1" applyAlignment="1">
      <alignment horizontal="center" vertical="top"/>
    </xf>
    <xf numFmtId="0" fontId="2" fillId="0" borderId="0" xfId="0" applyFont="1" applyAlignment="1"/>
  </cellXfs>
  <cellStyles count="4">
    <cellStyle name="Default" xfId="2" xr:uid="{E6E3D410-4ECC-4F48-BC81-53D3B09D130C}"/>
    <cellStyle name="Milliers" xfId="3" builtinId="3"/>
    <cellStyle name="Normal" xfId="0" builtinId="0"/>
    <cellStyle name="Pourcentage" xfId="1" builtinId="5"/>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57_SAA_SSP\574%20EPP%20Pomme%20Poire%202025\EPP%20POMME%20POIRE%20PDL%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P"/>
      <sheetName val="OPERATEUR"/>
      <sheetName val="SYNTHESE"/>
      <sheetName val="Pomme"/>
      <sheetName val="Poire"/>
      <sheetName val="SAA Pomme"/>
      <sheetName val="SAA Poire"/>
      <sheetName val="RETOUR COMMENTAIRE"/>
      <sheetName val="SSP"/>
      <sheetName val="EPP Pomme"/>
      <sheetName val="Production Pomme Poire"/>
      <sheetName val="EPP Poire"/>
      <sheetName val="SSA REBASEE"/>
    </sheetNames>
    <sheetDataSet>
      <sheetData sheetId="0"/>
      <sheetData sheetId="1"/>
      <sheetData sheetId="2">
        <row r="3">
          <cell r="E3">
            <v>2025</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B2CE-2722-4CAD-979F-AA4D7FFA2824}">
  <sheetPr>
    <tabColor theme="7"/>
    <pageSetUpPr fitToPage="1"/>
  </sheetPr>
  <dimension ref="A1:AG49"/>
  <sheetViews>
    <sheetView showGridLines="0" tabSelected="1" zoomScale="70" zoomScaleNormal="70" workbookViewId="0">
      <pane xSplit="3645" topLeftCell="G1" activePane="topRight"/>
      <selection activeCell="A8" sqref="A8:A10"/>
      <selection pane="topRight" activeCell="T39" sqref="T39"/>
    </sheetView>
  </sheetViews>
  <sheetFormatPr baseColWidth="10" defaultRowHeight="15"/>
  <cols>
    <col min="1" max="1" width="24.7109375" customWidth="1"/>
    <col min="2" max="2" width="15.140625" customWidth="1"/>
    <col min="3" max="8" width="14.7109375" customWidth="1"/>
    <col min="9" max="13" width="11.42578125" style="612" customWidth="1"/>
    <col min="14" max="14" width="14.28515625" style="612" customWidth="1"/>
    <col min="15" max="20" width="15.7109375" style="656" customWidth="1"/>
    <col min="21" max="21" width="11.85546875" customWidth="1"/>
    <col min="22" max="26" width="11.42578125" customWidth="1"/>
    <col min="27" max="27" width="14.7109375" customWidth="1"/>
    <col min="28" max="28" width="16.85546875" customWidth="1"/>
    <col min="29" max="29" width="14.140625" customWidth="1"/>
  </cols>
  <sheetData>
    <row r="1" spans="1:33" ht="31.5">
      <c r="A1" s="1" t="s">
        <v>17</v>
      </c>
      <c r="L1" s="613" t="s">
        <v>93</v>
      </c>
      <c r="Q1" s="657" t="s">
        <v>94</v>
      </c>
      <c r="R1" s="709">
        <v>46129</v>
      </c>
    </row>
    <row r="2" spans="1:33" ht="15.75" thickBot="1"/>
    <row r="3" spans="1:33" ht="33.75" customHeight="1">
      <c r="A3" s="2"/>
      <c r="B3" s="2"/>
      <c r="C3" s="717" t="s">
        <v>112</v>
      </c>
      <c r="D3" s="718"/>
      <c r="E3" s="718"/>
      <c r="F3" s="718"/>
      <c r="G3" s="718"/>
      <c r="H3" s="719"/>
      <c r="I3" s="723" t="s">
        <v>2</v>
      </c>
      <c r="J3" s="724"/>
      <c r="K3" s="724"/>
      <c r="L3" s="724"/>
      <c r="M3" s="724"/>
      <c r="N3" s="725"/>
      <c r="O3" s="720" t="s">
        <v>113</v>
      </c>
      <c r="P3" s="721"/>
      <c r="Q3" s="721"/>
      <c r="R3" s="721"/>
      <c r="S3" s="721"/>
      <c r="T3" s="722"/>
      <c r="U3" s="711" t="s">
        <v>52</v>
      </c>
      <c r="V3" s="712"/>
      <c r="W3" s="712"/>
      <c r="X3" s="712"/>
      <c r="Y3" s="712"/>
      <c r="Z3" s="713"/>
      <c r="AA3" s="711" t="s">
        <v>99</v>
      </c>
      <c r="AB3" s="712"/>
      <c r="AC3" s="712"/>
      <c r="AD3" s="712"/>
      <c r="AE3" s="712"/>
      <c r="AF3" s="713"/>
    </row>
    <row r="4" spans="1:33" s="284" customFormat="1" ht="30.75" customHeight="1" thickBot="1">
      <c r="A4" s="283"/>
      <c r="B4" s="357" t="s">
        <v>20</v>
      </c>
      <c r="C4" s="332">
        <v>44</v>
      </c>
      <c r="D4" s="333">
        <v>49</v>
      </c>
      <c r="E4" s="333">
        <v>53</v>
      </c>
      <c r="F4" s="333">
        <v>72</v>
      </c>
      <c r="G4" s="333">
        <v>85</v>
      </c>
      <c r="H4" s="334" t="s">
        <v>3</v>
      </c>
      <c r="I4" s="606">
        <v>44</v>
      </c>
      <c r="J4" s="607">
        <v>49</v>
      </c>
      <c r="K4" s="607">
        <v>53</v>
      </c>
      <c r="L4" s="607">
        <v>72</v>
      </c>
      <c r="M4" s="607">
        <v>85</v>
      </c>
      <c r="N4" s="608" t="s">
        <v>3</v>
      </c>
      <c r="O4" s="609">
        <v>44</v>
      </c>
      <c r="P4" s="610">
        <v>49</v>
      </c>
      <c r="Q4" s="610">
        <v>53</v>
      </c>
      <c r="R4" s="610">
        <v>72</v>
      </c>
      <c r="S4" s="610">
        <v>85</v>
      </c>
      <c r="T4" s="611" t="s">
        <v>3</v>
      </c>
      <c r="U4" s="377">
        <v>44</v>
      </c>
      <c r="V4" s="378">
        <v>49</v>
      </c>
      <c r="W4" s="378">
        <v>53</v>
      </c>
      <c r="X4" s="378">
        <v>72</v>
      </c>
      <c r="Y4" s="378">
        <v>85</v>
      </c>
      <c r="Z4" s="379" t="s">
        <v>3</v>
      </c>
      <c r="AA4" s="377">
        <v>44</v>
      </c>
      <c r="AB4" s="378">
        <v>49</v>
      </c>
      <c r="AC4" s="378">
        <v>53</v>
      </c>
      <c r="AD4" s="378">
        <v>72</v>
      </c>
      <c r="AE4" s="378">
        <v>85</v>
      </c>
      <c r="AF4" s="379" t="s">
        <v>3</v>
      </c>
    </row>
    <row r="5" spans="1:33">
      <c r="A5" s="714" t="s">
        <v>4</v>
      </c>
      <c r="B5" s="277" t="s">
        <v>18</v>
      </c>
      <c r="C5" s="340">
        <v>42782</v>
      </c>
      <c r="D5" s="340">
        <v>71114</v>
      </c>
      <c r="E5" s="340">
        <v>80239</v>
      </c>
      <c r="F5" s="340">
        <v>77315</v>
      </c>
      <c r="G5" s="340">
        <v>69050</v>
      </c>
      <c r="H5" s="341">
        <v>340499</v>
      </c>
      <c r="I5" s="350" t="s">
        <v>114</v>
      </c>
      <c r="J5" s="350" t="s">
        <v>115</v>
      </c>
      <c r="K5" s="350" t="s">
        <v>116</v>
      </c>
      <c r="L5" s="350" t="s">
        <v>117</v>
      </c>
      <c r="M5" s="350" t="s">
        <v>118</v>
      </c>
      <c r="N5" s="351" t="s">
        <v>119</v>
      </c>
      <c r="O5" s="658">
        <v>45991</v>
      </c>
      <c r="P5" s="658">
        <v>75737</v>
      </c>
      <c r="Q5" s="658">
        <v>81042</v>
      </c>
      <c r="R5" s="658">
        <v>78861</v>
      </c>
      <c r="S5" s="658">
        <v>75265</v>
      </c>
      <c r="T5" s="659">
        <v>356894</v>
      </c>
      <c r="U5" s="397">
        <f>(O5-C5)/C5</f>
        <v>7.5008181010705444E-2</v>
      </c>
      <c r="V5" s="397">
        <f t="shared" ref="U5:Z7" si="0">(P5-D5)/D5</f>
        <v>6.5008296537953147E-2</v>
      </c>
      <c r="W5" s="397">
        <f t="shared" si="0"/>
        <v>1.000760228816411E-2</v>
      </c>
      <c r="X5" s="397">
        <f t="shared" si="0"/>
        <v>1.9996119769773005E-2</v>
      </c>
      <c r="Y5" s="397">
        <f t="shared" si="0"/>
        <v>9.0007241129616222E-2</v>
      </c>
      <c r="Z5" s="398">
        <f t="shared" si="0"/>
        <v>4.8149921145142861E-2</v>
      </c>
      <c r="AA5" s="397" t="e">
        <f>(O5-I5)/I5</f>
        <v>#VALUE!</v>
      </c>
      <c r="AB5" s="710" t="e">
        <f>(P5-J5)/J5</f>
        <v>#VALUE!</v>
      </c>
      <c r="AC5" s="397" t="e">
        <f t="shared" ref="AC5:AF5" si="1">(Q5-K5)/K5</f>
        <v>#VALUE!</v>
      </c>
      <c r="AD5" s="397" t="e">
        <f t="shared" si="1"/>
        <v>#VALUE!</v>
      </c>
      <c r="AE5" s="397" t="e">
        <f t="shared" si="1"/>
        <v>#VALUE!</v>
      </c>
      <c r="AF5" s="398" t="e">
        <f t="shared" si="1"/>
        <v>#VALUE!</v>
      </c>
    </row>
    <row r="6" spans="1:33">
      <c r="A6" s="715"/>
      <c r="B6" s="273" t="s">
        <v>19</v>
      </c>
      <c r="C6" s="293">
        <v>68</v>
      </c>
      <c r="D6" s="294">
        <v>65</v>
      </c>
      <c r="E6" s="294">
        <v>70</v>
      </c>
      <c r="F6" s="294">
        <v>66</v>
      </c>
      <c r="G6" s="294">
        <v>70</v>
      </c>
      <c r="H6" s="295">
        <v>68</v>
      </c>
      <c r="I6" s="614">
        <v>67</v>
      </c>
      <c r="J6" s="615">
        <v>66</v>
      </c>
      <c r="K6" s="615">
        <v>71</v>
      </c>
      <c r="L6" s="615">
        <v>69</v>
      </c>
      <c r="M6" s="615">
        <v>64</v>
      </c>
      <c r="N6" s="616">
        <v>67</v>
      </c>
      <c r="O6" s="660"/>
      <c r="P6" s="661"/>
      <c r="Q6" s="661"/>
      <c r="R6" s="661"/>
      <c r="S6" s="661"/>
      <c r="T6" s="662"/>
      <c r="U6" s="399">
        <f>(O6-C6)/C6</f>
        <v>-1</v>
      </c>
      <c r="V6" s="400">
        <f t="shared" ref="V6:V7" si="2">(P6-D6)/D6</f>
        <v>-1</v>
      </c>
      <c r="W6" s="400">
        <f t="shared" ref="W6:W7" si="3">(Q6-E6)/E6</f>
        <v>-1</v>
      </c>
      <c r="X6" s="400">
        <f t="shared" ref="X6:X7" si="4">(R6-F6)/F6</f>
        <v>-1</v>
      </c>
      <c r="Y6" s="400">
        <f t="shared" ref="Y6:Y7" si="5">(S6-G6)/G6</f>
        <v>-1</v>
      </c>
      <c r="Z6" s="401">
        <f t="shared" ref="Z6:Z7" si="6">(T6-H6)/H6</f>
        <v>-1</v>
      </c>
      <c r="AA6" s="399">
        <f>(O6-I6)/I6</f>
        <v>-1</v>
      </c>
      <c r="AB6" s="400">
        <f t="shared" ref="AB6:AB7" si="7">(P6-J6)/J6</f>
        <v>-1</v>
      </c>
      <c r="AC6" s="400">
        <f t="shared" ref="AC6:AC7" si="8">(Q6-K6)/K6</f>
        <v>-1</v>
      </c>
      <c r="AD6" s="400">
        <f t="shared" ref="AD6:AD7" si="9">(R6-L6)/L6</f>
        <v>-1</v>
      </c>
      <c r="AE6" s="400">
        <f t="shared" ref="AE6:AE7" si="10">(S6-M6)/M6</f>
        <v>-1</v>
      </c>
      <c r="AF6" s="401">
        <f t="shared" ref="AF6:AF7" si="11">(T6-N6)/N6</f>
        <v>-1</v>
      </c>
    </row>
    <row r="7" spans="1:33" ht="15.75" thickBot="1">
      <c r="A7" s="715"/>
      <c r="B7" s="279" t="s">
        <v>0</v>
      </c>
      <c r="C7" s="296">
        <v>2909160</v>
      </c>
      <c r="D7" s="297">
        <v>4622410</v>
      </c>
      <c r="E7" s="297">
        <v>5616733</v>
      </c>
      <c r="F7" s="297">
        <v>5102760</v>
      </c>
      <c r="G7" s="297">
        <v>4833500</v>
      </c>
      <c r="H7" s="298">
        <v>23084563</v>
      </c>
      <c r="I7" s="617" t="s">
        <v>120</v>
      </c>
      <c r="J7" s="618" t="s">
        <v>121</v>
      </c>
      <c r="K7" s="618" t="s">
        <v>122</v>
      </c>
      <c r="L7" s="618" t="s">
        <v>123</v>
      </c>
      <c r="M7" s="618" t="s">
        <v>124</v>
      </c>
      <c r="N7" s="619" t="s">
        <v>125</v>
      </c>
      <c r="O7" s="663"/>
      <c r="P7" s="663"/>
      <c r="Q7" s="663"/>
      <c r="R7" s="663"/>
      <c r="S7" s="663"/>
      <c r="T7" s="663"/>
      <c r="U7" s="402">
        <f t="shared" si="0"/>
        <v>-1</v>
      </c>
      <c r="V7" s="403">
        <f t="shared" si="2"/>
        <v>-1</v>
      </c>
      <c r="W7" s="403">
        <f t="shared" si="3"/>
        <v>-1</v>
      </c>
      <c r="X7" s="403">
        <f t="shared" si="4"/>
        <v>-1</v>
      </c>
      <c r="Y7" s="403">
        <f t="shared" si="5"/>
        <v>-1</v>
      </c>
      <c r="Z7" s="404">
        <f t="shared" si="6"/>
        <v>-1</v>
      </c>
      <c r="AA7" s="402" t="e">
        <f>(O7-I7)/I7</f>
        <v>#VALUE!</v>
      </c>
      <c r="AB7" s="403" t="e">
        <f t="shared" si="7"/>
        <v>#VALUE!</v>
      </c>
      <c r="AC7" s="403" t="e">
        <f t="shared" si="8"/>
        <v>#VALUE!</v>
      </c>
      <c r="AD7" s="403" t="e">
        <f t="shared" si="9"/>
        <v>#VALUE!</v>
      </c>
      <c r="AE7" s="403" t="e">
        <f t="shared" si="10"/>
        <v>#VALUE!</v>
      </c>
      <c r="AF7" s="404" t="e">
        <f t="shared" si="11"/>
        <v>#VALUE!</v>
      </c>
    </row>
    <row r="8" spans="1:33" ht="15.75" thickTop="1">
      <c r="A8" s="726" t="s">
        <v>6</v>
      </c>
      <c r="B8" s="6" t="s">
        <v>18</v>
      </c>
      <c r="C8" s="290">
        <v>218</v>
      </c>
      <c r="D8" s="290">
        <v>116</v>
      </c>
      <c r="E8" s="290">
        <v>114</v>
      </c>
      <c r="F8" s="290">
        <v>83</v>
      </c>
      <c r="G8" s="290">
        <v>1357</v>
      </c>
      <c r="H8" s="291">
        <v>1888</v>
      </c>
      <c r="I8" s="620">
        <v>208</v>
      </c>
      <c r="J8" s="620">
        <v>111</v>
      </c>
      <c r="K8" s="620">
        <v>70</v>
      </c>
      <c r="L8" s="620">
        <v>54</v>
      </c>
      <c r="M8" s="620">
        <v>825</v>
      </c>
      <c r="N8" s="621" t="s">
        <v>126</v>
      </c>
      <c r="O8" s="660">
        <v>234</v>
      </c>
      <c r="P8" s="661">
        <v>123</v>
      </c>
      <c r="Q8" s="661">
        <v>115</v>
      </c>
      <c r="R8" s="661">
        <v>84</v>
      </c>
      <c r="S8" s="661">
        <v>1479</v>
      </c>
      <c r="T8" s="662">
        <v>2037</v>
      </c>
      <c r="U8" s="405">
        <f t="shared" ref="U8:Z13" si="12">(O8-C8)/C8</f>
        <v>7.3394495412844041E-2</v>
      </c>
      <c r="V8" s="405">
        <f t="shared" si="12"/>
        <v>6.0344827586206899E-2</v>
      </c>
      <c r="W8" s="405">
        <f t="shared" si="12"/>
        <v>8.771929824561403E-3</v>
      </c>
      <c r="X8" s="405">
        <f t="shared" si="12"/>
        <v>1.2048192771084338E-2</v>
      </c>
      <c r="Y8" s="405">
        <f t="shared" si="12"/>
        <v>8.9904200442151805E-2</v>
      </c>
      <c r="Z8" s="406">
        <f t="shared" si="12"/>
        <v>7.8919491525423727E-2</v>
      </c>
      <c r="AA8" s="405">
        <f t="shared" ref="AA8:AF10" si="13">(O8-I8)/I8</f>
        <v>0.125</v>
      </c>
      <c r="AB8" s="405">
        <f t="shared" si="13"/>
        <v>0.10810810810810811</v>
      </c>
      <c r="AC8" s="405">
        <f t="shared" si="13"/>
        <v>0.6428571428571429</v>
      </c>
      <c r="AD8" s="405">
        <f t="shared" si="13"/>
        <v>0.55555555555555558</v>
      </c>
      <c r="AE8" s="405">
        <f t="shared" si="13"/>
        <v>0.79272727272727272</v>
      </c>
      <c r="AF8" s="406" t="e">
        <f t="shared" si="13"/>
        <v>#VALUE!</v>
      </c>
    </row>
    <row r="9" spans="1:33">
      <c r="A9" s="727"/>
      <c r="B9" s="3" t="s">
        <v>19</v>
      </c>
      <c r="C9" s="293">
        <v>48</v>
      </c>
      <c r="D9" s="294">
        <v>50</v>
      </c>
      <c r="E9" s="294">
        <v>53</v>
      </c>
      <c r="F9" s="294">
        <v>51</v>
      </c>
      <c r="G9" s="294">
        <v>47</v>
      </c>
      <c r="H9" s="295">
        <v>48</v>
      </c>
      <c r="I9" s="614">
        <v>50</v>
      </c>
      <c r="J9" s="615">
        <v>52</v>
      </c>
      <c r="K9" s="615">
        <v>56</v>
      </c>
      <c r="L9" s="615">
        <v>54</v>
      </c>
      <c r="M9" s="615">
        <v>51</v>
      </c>
      <c r="N9" s="616">
        <v>51</v>
      </c>
      <c r="O9" s="660"/>
      <c r="P9" s="661"/>
      <c r="Q9" s="661"/>
      <c r="R9" s="661"/>
      <c r="S9" s="661"/>
      <c r="T9" s="662"/>
      <c r="U9" s="399">
        <f t="shared" si="12"/>
        <v>-1</v>
      </c>
      <c r="V9" s="400">
        <f t="shared" si="12"/>
        <v>-1</v>
      </c>
      <c r="W9" s="400">
        <f t="shared" si="12"/>
        <v>-1</v>
      </c>
      <c r="X9" s="400">
        <f t="shared" si="12"/>
        <v>-1</v>
      </c>
      <c r="Y9" s="400">
        <f t="shared" si="12"/>
        <v>-1</v>
      </c>
      <c r="Z9" s="401">
        <f t="shared" si="12"/>
        <v>-1</v>
      </c>
      <c r="AA9" s="399">
        <f t="shared" si="13"/>
        <v>-1</v>
      </c>
      <c r="AB9" s="400">
        <f t="shared" si="13"/>
        <v>-1</v>
      </c>
      <c r="AC9" s="400">
        <f t="shared" si="13"/>
        <v>-1</v>
      </c>
      <c r="AD9" s="400">
        <f t="shared" si="13"/>
        <v>-1</v>
      </c>
      <c r="AE9" s="400">
        <f t="shared" si="13"/>
        <v>-1</v>
      </c>
      <c r="AF9" s="401">
        <f t="shared" si="13"/>
        <v>-1</v>
      </c>
    </row>
    <row r="10" spans="1:33" ht="15.75" thickBot="1">
      <c r="A10" s="728"/>
      <c r="B10" s="5" t="s">
        <v>0</v>
      </c>
      <c r="C10" s="299">
        <v>10467</v>
      </c>
      <c r="D10" s="300">
        <v>5797</v>
      </c>
      <c r="E10" s="300">
        <v>6059</v>
      </c>
      <c r="F10" s="300">
        <v>4221</v>
      </c>
      <c r="G10" s="300">
        <v>63788</v>
      </c>
      <c r="H10" s="301">
        <v>90332</v>
      </c>
      <c r="I10" s="622" t="s">
        <v>127</v>
      </c>
      <c r="J10" s="623" t="s">
        <v>128</v>
      </c>
      <c r="K10" s="623" t="s">
        <v>129</v>
      </c>
      <c r="L10" s="623" t="s">
        <v>130</v>
      </c>
      <c r="M10" s="623" t="s">
        <v>131</v>
      </c>
      <c r="N10" s="624" t="s">
        <v>132</v>
      </c>
      <c r="O10" s="666"/>
      <c r="P10" s="667"/>
      <c r="Q10" s="667"/>
      <c r="R10" s="667"/>
      <c r="S10" s="667"/>
      <c r="T10" s="668"/>
      <c r="U10" s="407">
        <f t="shared" si="12"/>
        <v>-1</v>
      </c>
      <c r="V10" s="408">
        <f t="shared" si="12"/>
        <v>-1</v>
      </c>
      <c r="W10" s="408">
        <f t="shared" si="12"/>
        <v>-1</v>
      </c>
      <c r="X10" s="408">
        <f t="shared" si="12"/>
        <v>-1</v>
      </c>
      <c r="Y10" s="408">
        <f t="shared" si="12"/>
        <v>-1</v>
      </c>
      <c r="Z10" s="409">
        <f t="shared" si="12"/>
        <v>-1</v>
      </c>
      <c r="AA10" s="407" t="e">
        <f t="shared" si="13"/>
        <v>#VALUE!</v>
      </c>
      <c r="AB10" s="408" t="e">
        <f t="shared" si="13"/>
        <v>#VALUE!</v>
      </c>
      <c r="AC10" s="408" t="e">
        <f t="shared" si="13"/>
        <v>#VALUE!</v>
      </c>
      <c r="AD10" s="408" t="e">
        <f t="shared" si="13"/>
        <v>#VALUE!</v>
      </c>
      <c r="AE10" s="408" t="e">
        <f t="shared" si="13"/>
        <v>#VALUE!</v>
      </c>
      <c r="AF10" s="409" t="e">
        <f t="shared" si="13"/>
        <v>#VALUE!</v>
      </c>
    </row>
    <row r="11" spans="1:33" s="278" customFormat="1" ht="15.75" thickTop="1">
      <c r="A11" s="729" t="s">
        <v>7</v>
      </c>
      <c r="B11" s="280" t="s">
        <v>18</v>
      </c>
      <c r="C11" s="302">
        <v>43000</v>
      </c>
      <c r="D11" s="302">
        <v>71230</v>
      </c>
      <c r="E11" s="302">
        <v>80353</v>
      </c>
      <c r="F11" s="302">
        <v>77397</v>
      </c>
      <c r="G11" s="302">
        <v>70407</v>
      </c>
      <c r="H11" s="303">
        <v>342388</v>
      </c>
      <c r="I11" s="625" t="s">
        <v>133</v>
      </c>
      <c r="J11" s="625" t="s">
        <v>134</v>
      </c>
      <c r="K11" s="625" t="s">
        <v>135</v>
      </c>
      <c r="L11" s="625" t="s">
        <v>136</v>
      </c>
      <c r="M11" s="625" t="s">
        <v>137</v>
      </c>
      <c r="N11" s="626" t="s">
        <v>138</v>
      </c>
      <c r="O11" s="663">
        <v>46225</v>
      </c>
      <c r="P11" s="663">
        <v>75860</v>
      </c>
      <c r="Q11" s="663">
        <v>81157</v>
      </c>
      <c r="R11" s="663">
        <v>78945</v>
      </c>
      <c r="S11" s="663">
        <v>76744</v>
      </c>
      <c r="T11" s="663">
        <v>358931</v>
      </c>
      <c r="U11" s="410">
        <f t="shared" si="12"/>
        <v>7.4999999999999997E-2</v>
      </c>
      <c r="V11" s="410">
        <f t="shared" si="12"/>
        <v>6.5000701951424961E-2</v>
      </c>
      <c r="W11" s="410">
        <f t="shared" si="12"/>
        <v>1.0005849190447152E-2</v>
      </c>
      <c r="X11" s="410">
        <f t="shared" si="12"/>
        <v>2.0000775223845885E-2</v>
      </c>
      <c r="Y11" s="410">
        <f t="shared" si="12"/>
        <v>9.0005255159288144E-2</v>
      </c>
      <c r="Z11" s="411">
        <f t="shared" si="12"/>
        <v>4.8316529784922367E-2</v>
      </c>
      <c r="AA11" s="410" t="e">
        <f t="shared" ref="AA11:AF13" si="14">(O11-I11)/I11</f>
        <v>#VALUE!</v>
      </c>
      <c r="AB11" s="410" t="e">
        <f t="shared" si="14"/>
        <v>#VALUE!</v>
      </c>
      <c r="AC11" s="410" t="e">
        <f t="shared" si="14"/>
        <v>#VALUE!</v>
      </c>
      <c r="AD11" s="410" t="e">
        <f t="shared" si="14"/>
        <v>#VALUE!</v>
      </c>
      <c r="AE11" s="410" t="e">
        <f t="shared" si="14"/>
        <v>#VALUE!</v>
      </c>
      <c r="AF11" s="411" t="e">
        <f t="shared" si="14"/>
        <v>#VALUE!</v>
      </c>
    </row>
    <row r="12" spans="1:33" s="278" customFormat="1">
      <c r="A12" s="729"/>
      <c r="B12" s="4" t="s">
        <v>19</v>
      </c>
      <c r="C12" s="304">
        <v>68</v>
      </c>
      <c r="D12" s="305">
        <v>65</v>
      </c>
      <c r="E12" s="305">
        <v>70</v>
      </c>
      <c r="F12" s="305">
        <v>66</v>
      </c>
      <c r="G12" s="305">
        <v>70</v>
      </c>
      <c r="H12" s="306">
        <v>68</v>
      </c>
      <c r="I12" s="328">
        <v>67</v>
      </c>
      <c r="J12" s="329">
        <v>66</v>
      </c>
      <c r="K12" s="329">
        <v>71</v>
      </c>
      <c r="L12" s="329">
        <v>69</v>
      </c>
      <c r="M12" s="329">
        <v>64</v>
      </c>
      <c r="N12" s="330">
        <v>67</v>
      </c>
      <c r="O12" s="671"/>
      <c r="P12" s="672"/>
      <c r="Q12" s="672"/>
      <c r="R12" s="672"/>
      <c r="S12" s="672"/>
      <c r="T12" s="673"/>
      <c r="U12" s="412">
        <f t="shared" si="12"/>
        <v>-1</v>
      </c>
      <c r="V12" s="413">
        <f t="shared" si="12"/>
        <v>-1</v>
      </c>
      <c r="W12" s="413">
        <f t="shared" si="12"/>
        <v>-1</v>
      </c>
      <c r="X12" s="413">
        <f t="shared" si="12"/>
        <v>-1</v>
      </c>
      <c r="Y12" s="413">
        <f t="shared" si="12"/>
        <v>-1</v>
      </c>
      <c r="Z12" s="414">
        <f t="shared" si="12"/>
        <v>-1</v>
      </c>
      <c r="AA12" s="412">
        <f t="shared" si="14"/>
        <v>-1</v>
      </c>
      <c r="AB12" s="413">
        <f t="shared" si="14"/>
        <v>-1</v>
      </c>
      <c r="AC12" s="413">
        <f t="shared" si="14"/>
        <v>-1</v>
      </c>
      <c r="AD12" s="413">
        <f t="shared" si="14"/>
        <v>-1</v>
      </c>
      <c r="AE12" s="413">
        <f t="shared" si="14"/>
        <v>-1</v>
      </c>
      <c r="AF12" s="414">
        <f t="shared" si="14"/>
        <v>-1</v>
      </c>
    </row>
    <row r="13" spans="1:33" s="278" customFormat="1" ht="15.75" thickBot="1">
      <c r="A13" s="730"/>
      <c r="B13" s="342" t="s">
        <v>0</v>
      </c>
      <c r="C13" s="343">
        <v>2919627</v>
      </c>
      <c r="D13" s="344">
        <v>4628207</v>
      </c>
      <c r="E13" s="344">
        <v>5622792</v>
      </c>
      <c r="F13" s="344">
        <v>5106981</v>
      </c>
      <c r="G13" s="344">
        <v>4897288</v>
      </c>
      <c r="H13" s="345">
        <v>23174896</v>
      </c>
      <c r="I13" s="627" t="s">
        <v>139</v>
      </c>
      <c r="J13" s="628" t="s">
        <v>140</v>
      </c>
      <c r="K13" s="628" t="s">
        <v>141</v>
      </c>
      <c r="L13" s="628" t="s">
        <v>142</v>
      </c>
      <c r="M13" s="628" t="s">
        <v>143</v>
      </c>
      <c r="N13" s="629" t="s">
        <v>144</v>
      </c>
      <c r="O13" s="674"/>
      <c r="P13" s="675"/>
      <c r="Q13" s="675"/>
      <c r="R13" s="675"/>
      <c r="S13" s="675"/>
      <c r="T13" s="676"/>
      <c r="U13" s="415">
        <f t="shared" si="12"/>
        <v>-1</v>
      </c>
      <c r="V13" s="416">
        <f t="shared" si="12"/>
        <v>-1</v>
      </c>
      <c r="W13" s="416">
        <f t="shared" si="12"/>
        <v>-1</v>
      </c>
      <c r="X13" s="416">
        <f t="shared" si="12"/>
        <v>-1</v>
      </c>
      <c r="Y13" s="416">
        <f t="shared" si="12"/>
        <v>-1</v>
      </c>
      <c r="Z13" s="417">
        <f t="shared" si="12"/>
        <v>-1</v>
      </c>
      <c r="AA13" s="415" t="e">
        <f t="shared" si="14"/>
        <v>#VALUE!</v>
      </c>
      <c r="AB13" s="416" t="e">
        <f t="shared" si="14"/>
        <v>#VALUE!</v>
      </c>
      <c r="AC13" s="416" t="e">
        <f t="shared" si="14"/>
        <v>#VALUE!</v>
      </c>
      <c r="AD13" s="416" t="e">
        <f t="shared" si="14"/>
        <v>#VALUE!</v>
      </c>
      <c r="AE13" s="416" t="e">
        <f t="shared" si="14"/>
        <v>#VALUE!</v>
      </c>
      <c r="AF13" s="417" t="e">
        <f t="shared" si="14"/>
        <v>#VALUE!</v>
      </c>
    </row>
    <row r="14" spans="1:33">
      <c r="A14" s="716" t="s">
        <v>8</v>
      </c>
      <c r="B14" s="271" t="s">
        <v>18</v>
      </c>
      <c r="C14" s="339">
        <v>154</v>
      </c>
      <c r="D14" s="307">
        <v>1650</v>
      </c>
      <c r="E14" s="307">
        <v>93</v>
      </c>
      <c r="F14" s="307">
        <v>255</v>
      </c>
      <c r="G14" s="307">
        <v>14287</v>
      </c>
      <c r="H14" s="308">
        <v>16440</v>
      </c>
      <c r="I14" s="632">
        <v>103</v>
      </c>
      <c r="J14" s="633" t="s">
        <v>145</v>
      </c>
      <c r="K14" s="633">
        <v>127</v>
      </c>
      <c r="L14" s="633">
        <v>217</v>
      </c>
      <c r="M14" s="633" t="s">
        <v>146</v>
      </c>
      <c r="N14" s="634" t="s">
        <v>147</v>
      </c>
      <c r="O14" s="677">
        <v>160</v>
      </c>
      <c r="P14" s="678">
        <v>2191</v>
      </c>
      <c r="Q14" s="678">
        <v>93</v>
      </c>
      <c r="R14" s="678">
        <v>255</v>
      </c>
      <c r="S14" s="678">
        <v>12644</v>
      </c>
      <c r="T14" s="679">
        <v>15343</v>
      </c>
      <c r="U14" s="418">
        <f t="shared" ref="U14:Z29" si="15">(O14-C14)/C14</f>
        <v>3.896103896103896E-2</v>
      </c>
      <c r="V14" s="419">
        <f t="shared" si="15"/>
        <v>0.32787878787878788</v>
      </c>
      <c r="W14" s="419">
        <f t="shared" si="15"/>
        <v>0</v>
      </c>
      <c r="X14" s="419">
        <f t="shared" si="15"/>
        <v>0</v>
      </c>
      <c r="Y14" s="419">
        <f t="shared" si="15"/>
        <v>-0.11499965003149716</v>
      </c>
      <c r="Z14" s="420">
        <f t="shared" si="15"/>
        <v>-6.6727493917274935E-2</v>
      </c>
      <c r="AA14" s="418">
        <f t="shared" ref="AA14:AF16" si="16">(O14-I14)/I14</f>
        <v>0.55339805825242716</v>
      </c>
      <c r="AB14" s="419" t="e">
        <f t="shared" si="16"/>
        <v>#VALUE!</v>
      </c>
      <c r="AC14" s="419">
        <f t="shared" si="16"/>
        <v>-0.26771653543307089</v>
      </c>
      <c r="AD14" s="419">
        <f t="shared" si="16"/>
        <v>0.17511520737327188</v>
      </c>
      <c r="AE14" s="419" t="e">
        <f t="shared" si="16"/>
        <v>#VALUE!</v>
      </c>
      <c r="AF14" s="420" t="e">
        <f t="shared" si="16"/>
        <v>#VALUE!</v>
      </c>
      <c r="AG14" s="356"/>
    </row>
    <row r="15" spans="1:33">
      <c r="A15" s="716"/>
      <c r="B15" s="272" t="s">
        <v>19</v>
      </c>
      <c r="C15" s="309">
        <v>59</v>
      </c>
      <c r="D15" s="310">
        <v>62</v>
      </c>
      <c r="E15" s="310">
        <v>57</v>
      </c>
      <c r="F15" s="310">
        <v>55</v>
      </c>
      <c r="G15" s="310">
        <v>74</v>
      </c>
      <c r="H15" s="311">
        <v>72</v>
      </c>
      <c r="I15" s="635">
        <v>61</v>
      </c>
      <c r="J15" s="636">
        <v>59</v>
      </c>
      <c r="K15" s="636">
        <v>58</v>
      </c>
      <c r="L15" s="636">
        <v>57</v>
      </c>
      <c r="M15" s="636">
        <v>67</v>
      </c>
      <c r="N15" s="637">
        <v>66</v>
      </c>
      <c r="O15" s="680"/>
      <c r="P15" s="681"/>
      <c r="Q15" s="681"/>
      <c r="R15" s="681"/>
      <c r="S15" s="681"/>
      <c r="T15" s="682"/>
      <c r="U15" s="421">
        <f t="shared" si="15"/>
        <v>-1</v>
      </c>
      <c r="V15" s="422">
        <f t="shared" si="15"/>
        <v>-1</v>
      </c>
      <c r="W15" s="422">
        <f t="shared" si="15"/>
        <v>-1</v>
      </c>
      <c r="X15" s="422">
        <f t="shared" si="15"/>
        <v>-1</v>
      </c>
      <c r="Y15" s="422">
        <f t="shared" si="15"/>
        <v>-1</v>
      </c>
      <c r="Z15" s="423">
        <f t="shared" si="15"/>
        <v>-1</v>
      </c>
      <c r="AA15" s="421">
        <f t="shared" si="16"/>
        <v>-1</v>
      </c>
      <c r="AB15" s="422">
        <f t="shared" si="16"/>
        <v>-1</v>
      </c>
      <c r="AC15" s="422">
        <f t="shared" si="16"/>
        <v>-1</v>
      </c>
      <c r="AD15" s="422">
        <f t="shared" si="16"/>
        <v>-1</v>
      </c>
      <c r="AE15" s="422">
        <f t="shared" si="16"/>
        <v>-1</v>
      </c>
      <c r="AF15" s="423">
        <f t="shared" si="16"/>
        <v>-1</v>
      </c>
    </row>
    <row r="16" spans="1:33" ht="15.75" thickBot="1">
      <c r="A16" s="716"/>
      <c r="B16" s="281" t="s">
        <v>0</v>
      </c>
      <c r="C16" s="312">
        <v>9084</v>
      </c>
      <c r="D16" s="313">
        <v>102321</v>
      </c>
      <c r="E16" s="313">
        <v>5287</v>
      </c>
      <c r="F16" s="313">
        <v>14031</v>
      </c>
      <c r="G16" s="313">
        <v>1057263</v>
      </c>
      <c r="H16" s="314">
        <v>1187986</v>
      </c>
      <c r="I16" s="638" t="s">
        <v>148</v>
      </c>
      <c r="J16" s="639" t="s">
        <v>149</v>
      </c>
      <c r="K16" s="639" t="s">
        <v>150</v>
      </c>
      <c r="L16" s="639" t="s">
        <v>151</v>
      </c>
      <c r="M16" s="639" t="s">
        <v>152</v>
      </c>
      <c r="N16" s="640" t="s">
        <v>153</v>
      </c>
      <c r="O16" s="683"/>
      <c r="P16" s="684"/>
      <c r="Q16" s="684"/>
      <c r="R16" s="684"/>
      <c r="S16" s="684"/>
      <c r="T16" s="685"/>
      <c r="U16" s="424">
        <f t="shared" si="15"/>
        <v>-1</v>
      </c>
      <c r="V16" s="425">
        <f t="shared" si="15"/>
        <v>-1</v>
      </c>
      <c r="W16" s="425">
        <f t="shared" si="15"/>
        <v>-1</v>
      </c>
      <c r="X16" s="425">
        <f t="shared" si="15"/>
        <v>-1</v>
      </c>
      <c r="Y16" s="425">
        <f t="shared" si="15"/>
        <v>-1</v>
      </c>
      <c r="Z16" s="426">
        <f t="shared" si="15"/>
        <v>-1</v>
      </c>
      <c r="AA16" s="424" t="e">
        <f t="shared" si="16"/>
        <v>#VALUE!</v>
      </c>
      <c r="AB16" s="425" t="e">
        <f t="shared" si="16"/>
        <v>#VALUE!</v>
      </c>
      <c r="AC16" s="425" t="e">
        <f t="shared" si="16"/>
        <v>#VALUE!</v>
      </c>
      <c r="AD16" s="425" t="e">
        <f t="shared" si="16"/>
        <v>#VALUE!</v>
      </c>
      <c r="AE16" s="425" t="e">
        <f t="shared" si="16"/>
        <v>#VALUE!</v>
      </c>
      <c r="AF16" s="426" t="e">
        <f t="shared" si="16"/>
        <v>#VALUE!</v>
      </c>
    </row>
    <row r="17" spans="1:32" ht="15.75" thickTop="1">
      <c r="A17" s="731" t="s">
        <v>9</v>
      </c>
      <c r="B17" s="274" t="s">
        <v>18</v>
      </c>
      <c r="C17" s="315">
        <v>19</v>
      </c>
      <c r="D17" s="316">
        <v>79</v>
      </c>
      <c r="E17" s="316">
        <v>6</v>
      </c>
      <c r="F17" s="316">
        <v>47</v>
      </c>
      <c r="G17" s="316">
        <v>5365</v>
      </c>
      <c r="H17" s="317">
        <v>5518</v>
      </c>
      <c r="I17" s="641">
        <v>14</v>
      </c>
      <c r="J17" s="642">
        <v>36</v>
      </c>
      <c r="K17" s="642">
        <v>6</v>
      </c>
      <c r="L17" s="642">
        <v>21</v>
      </c>
      <c r="M17" s="642" t="s">
        <v>154</v>
      </c>
      <c r="N17" s="643" t="s">
        <v>155</v>
      </c>
      <c r="O17" s="686">
        <v>20</v>
      </c>
      <c r="P17" s="687">
        <v>9</v>
      </c>
      <c r="Q17" s="687">
        <v>17</v>
      </c>
      <c r="R17" s="687">
        <v>47</v>
      </c>
      <c r="S17" s="687">
        <v>4748</v>
      </c>
      <c r="T17" s="688">
        <v>4840</v>
      </c>
      <c r="U17" s="427">
        <f t="shared" si="15"/>
        <v>5.2631578947368418E-2</v>
      </c>
      <c r="V17" s="428">
        <f t="shared" si="15"/>
        <v>-0.88607594936708856</v>
      </c>
      <c r="W17" s="428">
        <f t="shared" si="15"/>
        <v>1.8333333333333333</v>
      </c>
      <c r="X17" s="428">
        <f t="shared" si="15"/>
        <v>0</v>
      </c>
      <c r="Y17" s="428">
        <f t="shared" si="15"/>
        <v>-0.11500465983224605</v>
      </c>
      <c r="Z17" s="429">
        <f t="shared" si="15"/>
        <v>-0.12287060529177238</v>
      </c>
      <c r="AA17" s="427">
        <f t="shared" ref="AA17:AE19" si="17">(O17-I17)/I17</f>
        <v>0.42857142857142855</v>
      </c>
      <c r="AB17" s="428">
        <f t="shared" si="17"/>
        <v>-0.75</v>
      </c>
      <c r="AC17" s="428">
        <f t="shared" si="17"/>
        <v>1.8333333333333333</v>
      </c>
      <c r="AD17" s="428">
        <f t="shared" si="17"/>
        <v>1.2380952380952381</v>
      </c>
      <c r="AE17" s="428" t="e">
        <f t="shared" si="17"/>
        <v>#VALUE!</v>
      </c>
      <c r="AF17" s="429" t="e">
        <f>(T17-N17)/N17</f>
        <v>#VALUE!</v>
      </c>
    </row>
    <row r="18" spans="1:32">
      <c r="A18" s="716"/>
      <c r="B18" s="272" t="s">
        <v>19</v>
      </c>
      <c r="C18" s="309">
        <v>52</v>
      </c>
      <c r="D18" s="310">
        <v>52</v>
      </c>
      <c r="E18" s="310">
        <v>50</v>
      </c>
      <c r="F18" s="310">
        <v>47</v>
      </c>
      <c r="G18" s="310">
        <v>64</v>
      </c>
      <c r="H18" s="311">
        <v>64</v>
      </c>
      <c r="I18" s="635">
        <v>54</v>
      </c>
      <c r="J18" s="636">
        <v>50</v>
      </c>
      <c r="K18" s="636">
        <v>52</v>
      </c>
      <c r="L18" s="636">
        <v>49</v>
      </c>
      <c r="M18" s="636">
        <v>60</v>
      </c>
      <c r="N18" s="637">
        <v>60</v>
      </c>
      <c r="O18" s="680"/>
      <c r="P18" s="681"/>
      <c r="Q18" s="681"/>
      <c r="R18" s="681"/>
      <c r="S18" s="681"/>
      <c r="T18" s="682"/>
      <c r="U18" s="421">
        <f t="shared" si="15"/>
        <v>-1</v>
      </c>
      <c r="V18" s="422">
        <f t="shared" si="15"/>
        <v>-1</v>
      </c>
      <c r="W18" s="422">
        <f t="shared" si="15"/>
        <v>-1</v>
      </c>
      <c r="X18" s="422">
        <f t="shared" si="15"/>
        <v>-1</v>
      </c>
      <c r="Y18" s="422">
        <f t="shared" si="15"/>
        <v>-1</v>
      </c>
      <c r="Z18" s="423">
        <f t="shared" si="15"/>
        <v>-1</v>
      </c>
      <c r="AA18" s="421">
        <f t="shared" si="17"/>
        <v>-1</v>
      </c>
      <c r="AB18" s="422">
        <f t="shared" si="17"/>
        <v>-1</v>
      </c>
      <c r="AC18" s="422">
        <f t="shared" si="17"/>
        <v>-1</v>
      </c>
      <c r="AD18" s="422">
        <f t="shared" si="17"/>
        <v>-1</v>
      </c>
      <c r="AE18" s="422">
        <f t="shared" si="17"/>
        <v>-1</v>
      </c>
      <c r="AF18" s="423">
        <f t="shared" ref="AF18:AF19" si="18">(T18-N18)/N18</f>
        <v>-1</v>
      </c>
    </row>
    <row r="19" spans="1:32" ht="15.75" thickBot="1">
      <c r="A19" s="732"/>
      <c r="B19" s="276" t="s">
        <v>0</v>
      </c>
      <c r="C19" s="318">
        <v>1013</v>
      </c>
      <c r="D19" s="319">
        <v>4132</v>
      </c>
      <c r="E19" s="319">
        <v>325</v>
      </c>
      <c r="F19" s="319">
        <v>2217</v>
      </c>
      <c r="G19" s="319">
        <v>343364</v>
      </c>
      <c r="H19" s="320">
        <v>351051</v>
      </c>
      <c r="I19" s="644">
        <v>734</v>
      </c>
      <c r="J19" s="645" t="s">
        <v>156</v>
      </c>
      <c r="K19" s="645">
        <v>317</v>
      </c>
      <c r="L19" s="645" t="s">
        <v>157</v>
      </c>
      <c r="M19" s="645" t="s">
        <v>158</v>
      </c>
      <c r="N19" s="646" t="s">
        <v>159</v>
      </c>
      <c r="O19" s="689"/>
      <c r="P19" s="690"/>
      <c r="Q19" s="690"/>
      <c r="R19" s="690"/>
      <c r="S19" s="690"/>
      <c r="T19" s="691"/>
      <c r="U19" s="430">
        <f t="shared" si="15"/>
        <v>-1</v>
      </c>
      <c r="V19" s="431">
        <f t="shared" si="15"/>
        <v>-1</v>
      </c>
      <c r="W19" s="431">
        <f t="shared" si="15"/>
        <v>-1</v>
      </c>
      <c r="X19" s="431">
        <f t="shared" si="15"/>
        <v>-1</v>
      </c>
      <c r="Y19" s="431">
        <f t="shared" si="15"/>
        <v>-1</v>
      </c>
      <c r="Z19" s="432">
        <f t="shared" si="15"/>
        <v>-1</v>
      </c>
      <c r="AA19" s="430">
        <f t="shared" si="17"/>
        <v>-1</v>
      </c>
      <c r="AB19" s="431" t="e">
        <f t="shared" si="17"/>
        <v>#VALUE!</v>
      </c>
      <c r="AC19" s="431">
        <f t="shared" si="17"/>
        <v>-1</v>
      </c>
      <c r="AD19" s="431" t="e">
        <f t="shared" si="17"/>
        <v>#VALUE!</v>
      </c>
      <c r="AE19" s="431" t="e">
        <f t="shared" si="17"/>
        <v>#VALUE!</v>
      </c>
      <c r="AF19" s="432" t="e">
        <f t="shared" si="18"/>
        <v>#VALUE!</v>
      </c>
    </row>
    <row r="20" spans="1:32" s="278" customFormat="1" ht="15.75" thickTop="1">
      <c r="A20" s="733" t="s">
        <v>10</v>
      </c>
      <c r="B20" s="282" t="s">
        <v>18</v>
      </c>
      <c r="C20" s="321">
        <v>173</v>
      </c>
      <c r="D20" s="322">
        <v>1730</v>
      </c>
      <c r="E20" s="322">
        <v>99</v>
      </c>
      <c r="F20" s="322">
        <v>302</v>
      </c>
      <c r="G20" s="322">
        <v>19652</v>
      </c>
      <c r="H20" s="323">
        <v>21957</v>
      </c>
      <c r="I20" s="647">
        <v>117</v>
      </c>
      <c r="J20" s="648" t="s">
        <v>160</v>
      </c>
      <c r="K20" s="648">
        <v>133</v>
      </c>
      <c r="L20" s="648">
        <v>238</v>
      </c>
      <c r="M20" s="648" t="s">
        <v>161</v>
      </c>
      <c r="N20" s="649" t="s">
        <v>162</v>
      </c>
      <c r="O20" s="692">
        <v>180</v>
      </c>
      <c r="P20" s="693">
        <v>2200</v>
      </c>
      <c r="Q20" s="693">
        <v>109</v>
      </c>
      <c r="R20" s="693">
        <v>302</v>
      </c>
      <c r="S20" s="693">
        <v>17392</v>
      </c>
      <c r="T20" s="694">
        <v>20183</v>
      </c>
      <c r="U20" s="433">
        <f t="shared" si="15"/>
        <v>4.046242774566474E-2</v>
      </c>
      <c r="V20" s="434">
        <f t="shared" si="15"/>
        <v>0.27167630057803466</v>
      </c>
      <c r="W20" s="434">
        <f t="shared" si="15"/>
        <v>0.10101010101010101</v>
      </c>
      <c r="X20" s="434">
        <f t="shared" si="15"/>
        <v>0</v>
      </c>
      <c r="Y20" s="434">
        <f t="shared" si="15"/>
        <v>-0.11500101770812131</v>
      </c>
      <c r="Z20" s="435">
        <f t="shared" si="15"/>
        <v>-8.0794279728560361E-2</v>
      </c>
      <c r="AA20" s="433">
        <f t="shared" ref="AA20:AF31" si="19">(O20-I20)/I20</f>
        <v>0.53846153846153844</v>
      </c>
      <c r="AB20" s="434" t="e">
        <f t="shared" si="19"/>
        <v>#VALUE!</v>
      </c>
      <c r="AC20" s="434">
        <f t="shared" si="19"/>
        <v>-0.18045112781954886</v>
      </c>
      <c r="AD20" s="434">
        <f t="shared" si="19"/>
        <v>0.26890756302521007</v>
      </c>
      <c r="AE20" s="434" t="e">
        <f t="shared" si="19"/>
        <v>#VALUE!</v>
      </c>
      <c r="AF20" s="435" t="e">
        <f t="shared" si="19"/>
        <v>#VALUE!</v>
      </c>
    </row>
    <row r="21" spans="1:32" s="278" customFormat="1">
      <c r="A21" s="733"/>
      <c r="B21" s="275" t="s">
        <v>19</v>
      </c>
      <c r="C21" s="324">
        <v>58</v>
      </c>
      <c r="D21" s="325">
        <v>62</v>
      </c>
      <c r="E21" s="325">
        <v>57</v>
      </c>
      <c r="F21" s="325">
        <v>54</v>
      </c>
      <c r="G21" s="325">
        <v>71</v>
      </c>
      <c r="H21" s="326">
        <v>70</v>
      </c>
      <c r="I21" s="650">
        <v>60</v>
      </c>
      <c r="J21" s="651">
        <v>59</v>
      </c>
      <c r="K21" s="651">
        <v>58</v>
      </c>
      <c r="L21" s="651">
        <v>56</v>
      </c>
      <c r="M21" s="651">
        <v>66</v>
      </c>
      <c r="N21" s="652">
        <v>65</v>
      </c>
      <c r="O21" s="695"/>
      <c r="P21" s="696"/>
      <c r="Q21" s="696"/>
      <c r="R21" s="696"/>
      <c r="S21" s="696"/>
      <c r="T21" s="697"/>
      <c r="U21" s="436">
        <f t="shared" si="15"/>
        <v>-1</v>
      </c>
      <c r="V21" s="437">
        <f t="shared" si="15"/>
        <v>-1</v>
      </c>
      <c r="W21" s="437">
        <f t="shared" si="15"/>
        <v>-1</v>
      </c>
      <c r="X21" s="437">
        <f t="shared" si="15"/>
        <v>-1</v>
      </c>
      <c r="Y21" s="437">
        <f t="shared" si="15"/>
        <v>-1</v>
      </c>
      <c r="Z21" s="438">
        <f t="shared" si="15"/>
        <v>-1</v>
      </c>
      <c r="AA21" s="436">
        <f t="shared" si="19"/>
        <v>-1</v>
      </c>
      <c r="AB21" s="437">
        <f t="shared" si="19"/>
        <v>-1</v>
      </c>
      <c r="AC21" s="437">
        <f t="shared" si="19"/>
        <v>-1</v>
      </c>
      <c r="AD21" s="437">
        <f t="shared" si="19"/>
        <v>-1</v>
      </c>
      <c r="AE21" s="437">
        <f t="shared" si="19"/>
        <v>-1</v>
      </c>
      <c r="AF21" s="438">
        <f t="shared" si="19"/>
        <v>-1</v>
      </c>
    </row>
    <row r="22" spans="1:32" s="278" customFormat="1" ht="17.25" customHeight="1" thickBot="1">
      <c r="A22" s="733"/>
      <c r="B22" s="335" t="s">
        <v>0</v>
      </c>
      <c r="C22" s="336">
        <v>10097</v>
      </c>
      <c r="D22" s="337">
        <v>106454</v>
      </c>
      <c r="E22" s="337">
        <v>5612</v>
      </c>
      <c r="F22" s="337">
        <v>16247</v>
      </c>
      <c r="G22" s="337">
        <v>1400628</v>
      </c>
      <c r="H22" s="338">
        <v>1539037</v>
      </c>
      <c r="I22" s="653" t="s">
        <v>163</v>
      </c>
      <c r="J22" s="654" t="s">
        <v>164</v>
      </c>
      <c r="K22" s="654" t="s">
        <v>165</v>
      </c>
      <c r="L22" s="654" t="s">
        <v>166</v>
      </c>
      <c r="M22" s="654" t="s">
        <v>167</v>
      </c>
      <c r="N22" s="655" t="s">
        <v>168</v>
      </c>
      <c r="O22" s="698"/>
      <c r="P22" s="699"/>
      <c r="Q22" s="699"/>
      <c r="R22" s="699"/>
      <c r="S22" s="699"/>
      <c r="T22" s="700"/>
      <c r="U22" s="439">
        <f t="shared" si="15"/>
        <v>-1</v>
      </c>
      <c r="V22" s="440">
        <f t="shared" si="15"/>
        <v>-1</v>
      </c>
      <c r="W22" s="440">
        <f t="shared" si="15"/>
        <v>-1</v>
      </c>
      <c r="X22" s="440">
        <f t="shared" si="15"/>
        <v>-1</v>
      </c>
      <c r="Y22" s="440">
        <f t="shared" si="15"/>
        <v>-1</v>
      </c>
      <c r="Z22" s="441">
        <f t="shared" si="15"/>
        <v>-1</v>
      </c>
      <c r="AA22" s="439" t="e">
        <f t="shared" si="19"/>
        <v>#VALUE!</v>
      </c>
      <c r="AB22" s="440" t="e">
        <f t="shared" si="19"/>
        <v>#VALUE!</v>
      </c>
      <c r="AC22" s="440" t="e">
        <f t="shared" si="19"/>
        <v>#VALUE!</v>
      </c>
      <c r="AD22" s="440" t="e">
        <f t="shared" si="19"/>
        <v>#VALUE!</v>
      </c>
      <c r="AE22" s="440" t="e">
        <f t="shared" si="19"/>
        <v>#VALUE!</v>
      </c>
      <c r="AF22" s="441" t="e">
        <f t="shared" si="19"/>
        <v>#VALUE!</v>
      </c>
    </row>
    <row r="23" spans="1:32" s="278" customFormat="1" ht="17.25" customHeight="1">
      <c r="A23" s="714" t="s">
        <v>96</v>
      </c>
      <c r="B23" s="277" t="s">
        <v>18</v>
      </c>
      <c r="C23" s="346">
        <v>11921</v>
      </c>
      <c r="D23" s="340">
        <v>14532</v>
      </c>
      <c r="E23" s="340">
        <v>13693</v>
      </c>
      <c r="F23" s="340">
        <v>17810</v>
      </c>
      <c r="G23" s="340">
        <v>10620</v>
      </c>
      <c r="H23" s="341">
        <v>68576</v>
      </c>
      <c r="I23" s="349" t="s">
        <v>169</v>
      </c>
      <c r="J23" s="350" t="s">
        <v>170</v>
      </c>
      <c r="K23" s="350" t="s">
        <v>171</v>
      </c>
      <c r="L23" s="350" t="s">
        <v>172</v>
      </c>
      <c r="M23" s="350" t="s">
        <v>173</v>
      </c>
      <c r="N23" s="351" t="s">
        <v>174</v>
      </c>
      <c r="O23" s="701">
        <v>16570</v>
      </c>
      <c r="P23" s="658">
        <v>16857</v>
      </c>
      <c r="Q23" s="658">
        <v>14788</v>
      </c>
      <c r="R23" s="658">
        <v>18167</v>
      </c>
      <c r="S23" s="658">
        <v>12850</v>
      </c>
      <c r="T23" s="659">
        <v>79232</v>
      </c>
      <c r="U23" s="442">
        <f t="shared" si="15"/>
        <v>0.38998406173978695</v>
      </c>
      <c r="V23" s="397">
        <f t="shared" ref="V23:V31" si="20">(P23-D23)/D23</f>
        <v>0.15999174236168456</v>
      </c>
      <c r="W23" s="397">
        <f t="shared" ref="W23:W31" si="21">(Q23-E23)/E23</f>
        <v>7.9967866793252032E-2</v>
      </c>
      <c r="X23" s="397">
        <f t="shared" ref="X23:X31" si="22">(R23-F23)/F23</f>
        <v>2.0044918585064572E-2</v>
      </c>
      <c r="Y23" s="397">
        <f t="shared" ref="Y23:Y31" si="23">(S23-G23)/G23</f>
        <v>0.20998116760828625</v>
      </c>
      <c r="Z23" s="398">
        <f t="shared" ref="Z23:Z31" si="24">(T23-H23)/H23</f>
        <v>0.15538964069062061</v>
      </c>
      <c r="AA23" s="442" t="e">
        <f t="shared" si="19"/>
        <v>#VALUE!</v>
      </c>
      <c r="AB23" s="397" t="e">
        <f t="shared" ref="AB23:AB31" si="25">(P23-J23)/J23</f>
        <v>#VALUE!</v>
      </c>
      <c r="AC23" s="397" t="e">
        <f t="shared" ref="AC23:AC31" si="26">(Q23-K23)/K23</f>
        <v>#VALUE!</v>
      </c>
      <c r="AD23" s="397" t="e">
        <f t="shared" ref="AD23:AD31" si="27">(R23-L23)/L23</f>
        <v>#VALUE!</v>
      </c>
      <c r="AE23" s="397" t="e">
        <f t="shared" ref="AE23:AE31" si="28">(S23-M23)/M23</f>
        <v>#VALUE!</v>
      </c>
      <c r="AF23" s="398" t="e">
        <f t="shared" ref="AF23:AF31" si="29">(T23-N23)/N23</f>
        <v>#VALUE!</v>
      </c>
    </row>
    <row r="24" spans="1:32" s="278" customFormat="1" ht="17.25" customHeight="1">
      <c r="A24" s="715"/>
      <c r="B24" s="273" t="s">
        <v>19</v>
      </c>
      <c r="C24" s="293">
        <v>67</v>
      </c>
      <c r="D24" s="294">
        <v>66</v>
      </c>
      <c r="E24" s="294">
        <v>69</v>
      </c>
      <c r="F24" s="294">
        <v>65</v>
      </c>
      <c r="G24" s="294">
        <v>65</v>
      </c>
      <c r="H24" s="295">
        <v>66</v>
      </c>
      <c r="I24" s="614">
        <v>64</v>
      </c>
      <c r="J24" s="615">
        <v>64</v>
      </c>
      <c r="K24" s="615">
        <v>68</v>
      </c>
      <c r="L24" s="615">
        <v>65</v>
      </c>
      <c r="M24" s="615">
        <v>61</v>
      </c>
      <c r="N24" s="616">
        <v>65</v>
      </c>
      <c r="O24" s="660"/>
      <c r="P24" s="661"/>
      <c r="Q24" s="661"/>
      <c r="R24" s="661"/>
      <c r="S24" s="661"/>
      <c r="T24" s="662"/>
      <c r="U24" s="399">
        <f t="shared" si="15"/>
        <v>-1</v>
      </c>
      <c r="V24" s="400">
        <f t="shared" si="20"/>
        <v>-1</v>
      </c>
      <c r="W24" s="400">
        <f t="shared" si="21"/>
        <v>-1</v>
      </c>
      <c r="X24" s="400">
        <f t="shared" si="22"/>
        <v>-1</v>
      </c>
      <c r="Y24" s="400">
        <f t="shared" si="23"/>
        <v>-1</v>
      </c>
      <c r="Z24" s="401">
        <f t="shared" si="24"/>
        <v>-1</v>
      </c>
      <c r="AA24" s="399">
        <f t="shared" si="19"/>
        <v>-1</v>
      </c>
      <c r="AB24" s="400">
        <f t="shared" si="25"/>
        <v>-1</v>
      </c>
      <c r="AC24" s="400">
        <f t="shared" si="26"/>
        <v>-1</v>
      </c>
      <c r="AD24" s="400">
        <f t="shared" si="27"/>
        <v>-1</v>
      </c>
      <c r="AE24" s="400">
        <f t="shared" si="28"/>
        <v>-1</v>
      </c>
      <c r="AF24" s="401">
        <f t="shared" si="29"/>
        <v>-1</v>
      </c>
    </row>
    <row r="25" spans="1:32" s="278" customFormat="1" ht="17.25" customHeight="1" thickBot="1">
      <c r="A25" s="715"/>
      <c r="B25" s="279" t="s">
        <v>0</v>
      </c>
      <c r="C25" s="296">
        <v>798675</v>
      </c>
      <c r="D25" s="297">
        <v>959112</v>
      </c>
      <c r="E25" s="297">
        <v>944818</v>
      </c>
      <c r="F25" s="297">
        <v>1157682</v>
      </c>
      <c r="G25" s="297">
        <v>690273</v>
      </c>
      <c r="H25" s="298">
        <v>4550560</v>
      </c>
      <c r="I25" s="617" t="s">
        <v>175</v>
      </c>
      <c r="J25" s="618" t="s">
        <v>176</v>
      </c>
      <c r="K25" s="618" t="s">
        <v>177</v>
      </c>
      <c r="L25" s="618" t="s">
        <v>178</v>
      </c>
      <c r="M25" s="618" t="s">
        <v>179</v>
      </c>
      <c r="N25" s="619" t="s">
        <v>180</v>
      </c>
      <c r="O25" s="663"/>
      <c r="P25" s="702"/>
      <c r="Q25" s="702"/>
      <c r="R25" s="702"/>
      <c r="S25" s="702"/>
      <c r="T25" s="703"/>
      <c r="U25" s="402">
        <f t="shared" si="15"/>
        <v>-1</v>
      </c>
      <c r="V25" s="403">
        <f t="shared" si="20"/>
        <v>-1</v>
      </c>
      <c r="W25" s="403">
        <f t="shared" si="21"/>
        <v>-1</v>
      </c>
      <c r="X25" s="403">
        <f t="shared" si="22"/>
        <v>-1</v>
      </c>
      <c r="Y25" s="403">
        <f t="shared" si="23"/>
        <v>-1</v>
      </c>
      <c r="Z25" s="404">
        <f t="shared" si="24"/>
        <v>-1</v>
      </c>
      <c r="AA25" s="402" t="e">
        <f t="shared" si="19"/>
        <v>#VALUE!</v>
      </c>
      <c r="AB25" s="403" t="e">
        <f t="shared" si="25"/>
        <v>#VALUE!</v>
      </c>
      <c r="AC25" s="403" t="e">
        <f t="shared" si="26"/>
        <v>#VALUE!</v>
      </c>
      <c r="AD25" s="403" t="e">
        <f t="shared" si="27"/>
        <v>#VALUE!</v>
      </c>
      <c r="AE25" s="403" t="e">
        <f t="shared" si="28"/>
        <v>#VALUE!</v>
      </c>
      <c r="AF25" s="404" t="e">
        <f t="shared" si="29"/>
        <v>#VALUE!</v>
      </c>
    </row>
    <row r="26" spans="1:32" s="278" customFormat="1" ht="17.25" customHeight="1" thickTop="1">
      <c r="A26" s="734" t="s">
        <v>97</v>
      </c>
      <c r="B26" s="285" t="s">
        <v>18</v>
      </c>
      <c r="C26" s="289">
        <v>6226</v>
      </c>
      <c r="D26" s="290">
        <v>5400</v>
      </c>
      <c r="E26" s="290">
        <v>2041</v>
      </c>
      <c r="F26" s="290">
        <v>2797</v>
      </c>
      <c r="G26" s="290">
        <v>5040</v>
      </c>
      <c r="H26" s="291">
        <v>21502</v>
      </c>
      <c r="I26" s="630" t="s">
        <v>181</v>
      </c>
      <c r="J26" s="620" t="s">
        <v>182</v>
      </c>
      <c r="K26" s="620" t="s">
        <v>183</v>
      </c>
      <c r="L26" s="620" t="s">
        <v>184</v>
      </c>
      <c r="M26" s="620" t="s">
        <v>185</v>
      </c>
      <c r="N26" s="621" t="s">
        <v>186</v>
      </c>
      <c r="O26" s="704">
        <v>934</v>
      </c>
      <c r="P26" s="664">
        <v>1296</v>
      </c>
      <c r="Q26" s="664">
        <v>898</v>
      </c>
      <c r="R26" s="664">
        <v>671</v>
      </c>
      <c r="S26" s="664">
        <v>2217</v>
      </c>
      <c r="T26" s="665">
        <v>6016</v>
      </c>
      <c r="U26" s="443">
        <f t="shared" si="15"/>
        <v>-0.84998393832316099</v>
      </c>
      <c r="V26" s="405">
        <f t="shared" si="20"/>
        <v>-0.76</v>
      </c>
      <c r="W26" s="405">
        <f t="shared" si="21"/>
        <v>-0.56001959823615877</v>
      </c>
      <c r="X26" s="405">
        <f t="shared" si="22"/>
        <v>-0.76010010725777621</v>
      </c>
      <c r="Y26" s="405">
        <f t="shared" si="23"/>
        <v>-0.56011904761904763</v>
      </c>
      <c r="Z26" s="406">
        <f t="shared" si="24"/>
        <v>-0.7202120732955074</v>
      </c>
      <c r="AA26" s="443" t="e">
        <f t="shared" si="19"/>
        <v>#VALUE!</v>
      </c>
      <c r="AB26" s="405" t="e">
        <f t="shared" si="25"/>
        <v>#VALUE!</v>
      </c>
      <c r="AC26" s="405" t="e">
        <f t="shared" si="26"/>
        <v>#VALUE!</v>
      </c>
      <c r="AD26" s="405" t="e">
        <f t="shared" si="27"/>
        <v>#VALUE!</v>
      </c>
      <c r="AE26" s="405" t="e">
        <f t="shared" si="28"/>
        <v>#VALUE!</v>
      </c>
      <c r="AF26" s="406" t="e">
        <f t="shared" si="29"/>
        <v>#VALUE!</v>
      </c>
    </row>
    <row r="27" spans="1:32" s="278" customFormat="1" ht="17.25" customHeight="1">
      <c r="A27" s="715"/>
      <c r="B27" s="273" t="s">
        <v>19</v>
      </c>
      <c r="C27" s="293">
        <v>51</v>
      </c>
      <c r="D27" s="294">
        <v>50</v>
      </c>
      <c r="E27" s="294">
        <v>42</v>
      </c>
      <c r="F27" s="294">
        <v>42</v>
      </c>
      <c r="G27" s="294">
        <v>53</v>
      </c>
      <c r="H27" s="295">
        <v>49</v>
      </c>
      <c r="I27" s="614">
        <v>52</v>
      </c>
      <c r="J27" s="615">
        <v>54</v>
      </c>
      <c r="K27" s="615">
        <v>52</v>
      </c>
      <c r="L27" s="615">
        <v>52</v>
      </c>
      <c r="M27" s="615">
        <v>52</v>
      </c>
      <c r="N27" s="616">
        <v>53</v>
      </c>
      <c r="O27" s="660"/>
      <c r="P27" s="661"/>
      <c r="Q27" s="661"/>
      <c r="R27" s="661"/>
      <c r="S27" s="661"/>
      <c r="T27" s="662"/>
      <c r="U27" s="399">
        <f t="shared" si="15"/>
        <v>-1</v>
      </c>
      <c r="V27" s="400">
        <f t="shared" si="20"/>
        <v>-1</v>
      </c>
      <c r="W27" s="400">
        <f t="shared" si="21"/>
        <v>-1</v>
      </c>
      <c r="X27" s="400">
        <f t="shared" si="22"/>
        <v>-1</v>
      </c>
      <c r="Y27" s="400">
        <f t="shared" si="23"/>
        <v>-1</v>
      </c>
      <c r="Z27" s="401">
        <f t="shared" si="24"/>
        <v>-1</v>
      </c>
      <c r="AA27" s="399">
        <f t="shared" si="19"/>
        <v>-1</v>
      </c>
      <c r="AB27" s="400">
        <f t="shared" si="25"/>
        <v>-1</v>
      </c>
      <c r="AC27" s="400">
        <f t="shared" si="26"/>
        <v>-1</v>
      </c>
      <c r="AD27" s="400">
        <f t="shared" si="27"/>
        <v>-1</v>
      </c>
      <c r="AE27" s="400">
        <f t="shared" si="28"/>
        <v>-1</v>
      </c>
      <c r="AF27" s="401">
        <f t="shared" si="29"/>
        <v>-1</v>
      </c>
    </row>
    <row r="28" spans="1:32" s="278" customFormat="1" ht="17.25" customHeight="1" thickBot="1">
      <c r="A28" s="735"/>
      <c r="B28" s="286" t="s">
        <v>0</v>
      </c>
      <c r="C28" s="299">
        <v>317518</v>
      </c>
      <c r="D28" s="300">
        <v>269976</v>
      </c>
      <c r="E28" s="300">
        <v>85707</v>
      </c>
      <c r="F28" s="300">
        <v>117463</v>
      </c>
      <c r="G28" s="300">
        <v>267094</v>
      </c>
      <c r="H28" s="301">
        <v>1057758</v>
      </c>
      <c r="I28" s="622" t="s">
        <v>187</v>
      </c>
      <c r="J28" s="623" t="s">
        <v>188</v>
      </c>
      <c r="K28" s="623" t="s">
        <v>189</v>
      </c>
      <c r="L28" s="623" t="s">
        <v>190</v>
      </c>
      <c r="M28" s="623" t="s">
        <v>191</v>
      </c>
      <c r="N28" s="624" t="s">
        <v>192</v>
      </c>
      <c r="O28" s="666"/>
      <c r="P28" s="667"/>
      <c r="Q28" s="667"/>
      <c r="R28" s="667"/>
      <c r="S28" s="667"/>
      <c r="T28" s="668"/>
      <c r="U28" s="407">
        <f t="shared" si="15"/>
        <v>-1</v>
      </c>
      <c r="V28" s="408">
        <f t="shared" si="20"/>
        <v>-1</v>
      </c>
      <c r="W28" s="408">
        <f t="shared" si="21"/>
        <v>-1</v>
      </c>
      <c r="X28" s="408">
        <f t="shared" si="22"/>
        <v>-1</v>
      </c>
      <c r="Y28" s="408">
        <f t="shared" si="23"/>
        <v>-1</v>
      </c>
      <c r="Z28" s="409">
        <f t="shared" si="24"/>
        <v>-1</v>
      </c>
      <c r="AA28" s="407" t="e">
        <f t="shared" si="19"/>
        <v>#VALUE!</v>
      </c>
      <c r="AB28" s="408" t="e">
        <f t="shared" si="25"/>
        <v>#VALUE!</v>
      </c>
      <c r="AC28" s="408" t="e">
        <f t="shared" si="26"/>
        <v>#VALUE!</v>
      </c>
      <c r="AD28" s="408" t="e">
        <f t="shared" si="27"/>
        <v>#VALUE!</v>
      </c>
      <c r="AE28" s="408" t="e">
        <f t="shared" si="28"/>
        <v>#VALUE!</v>
      </c>
      <c r="AF28" s="409" t="e">
        <f t="shared" si="29"/>
        <v>#VALUE!</v>
      </c>
    </row>
    <row r="29" spans="1:32" s="278" customFormat="1" ht="17.25" customHeight="1" thickTop="1">
      <c r="A29" s="736" t="s">
        <v>98</v>
      </c>
      <c r="B29" s="287" t="s">
        <v>18</v>
      </c>
      <c r="C29" s="292">
        <v>18146</v>
      </c>
      <c r="D29" s="302">
        <v>19932</v>
      </c>
      <c r="E29" s="302">
        <v>15734</v>
      </c>
      <c r="F29" s="302">
        <v>20607</v>
      </c>
      <c r="G29" s="302">
        <v>15659</v>
      </c>
      <c r="H29" s="303">
        <v>90078</v>
      </c>
      <c r="I29" s="631" t="s">
        <v>193</v>
      </c>
      <c r="J29" s="625" t="s">
        <v>194</v>
      </c>
      <c r="K29" s="625" t="s">
        <v>195</v>
      </c>
      <c r="L29" s="625" t="s">
        <v>196</v>
      </c>
      <c r="M29" s="625" t="s">
        <v>197</v>
      </c>
      <c r="N29" s="626" t="s">
        <v>198</v>
      </c>
      <c r="O29" s="705">
        <v>17504</v>
      </c>
      <c r="P29" s="669">
        <v>18153</v>
      </c>
      <c r="Q29" s="669">
        <v>15686</v>
      </c>
      <c r="R29" s="669">
        <v>18838</v>
      </c>
      <c r="S29" s="669">
        <v>15067</v>
      </c>
      <c r="T29" s="670">
        <v>85248</v>
      </c>
      <c r="U29" s="444">
        <f t="shared" si="15"/>
        <v>-3.5379698005069987E-2</v>
      </c>
      <c r="V29" s="410">
        <f t="shared" si="20"/>
        <v>-8.9253461770018055E-2</v>
      </c>
      <c r="W29" s="410">
        <f t="shared" si="21"/>
        <v>-3.0507181899072072E-3</v>
      </c>
      <c r="X29" s="410">
        <f t="shared" si="22"/>
        <v>-8.5844615907215996E-2</v>
      </c>
      <c r="Y29" s="410">
        <f t="shared" si="23"/>
        <v>-3.780573472124657E-2</v>
      </c>
      <c r="Z29" s="411">
        <f t="shared" si="24"/>
        <v>-5.3620195830280423E-2</v>
      </c>
      <c r="AA29" s="444" t="e">
        <f t="shared" si="19"/>
        <v>#VALUE!</v>
      </c>
      <c r="AB29" s="410" t="e">
        <f t="shared" si="25"/>
        <v>#VALUE!</v>
      </c>
      <c r="AC29" s="410" t="e">
        <f t="shared" si="26"/>
        <v>#VALUE!</v>
      </c>
      <c r="AD29" s="410" t="e">
        <f t="shared" si="27"/>
        <v>#VALUE!</v>
      </c>
      <c r="AE29" s="410" t="e">
        <f t="shared" si="28"/>
        <v>#VALUE!</v>
      </c>
      <c r="AF29" s="411" t="e">
        <f t="shared" si="29"/>
        <v>#VALUE!</v>
      </c>
    </row>
    <row r="30" spans="1:32" s="278" customFormat="1" ht="17.25" customHeight="1">
      <c r="A30" s="736"/>
      <c r="B30" s="288" t="s">
        <v>19</v>
      </c>
      <c r="C30" s="304">
        <v>62</v>
      </c>
      <c r="D30" s="305">
        <v>62</v>
      </c>
      <c r="E30" s="305">
        <v>65</v>
      </c>
      <c r="F30" s="305">
        <v>62</v>
      </c>
      <c r="G30" s="305">
        <v>61</v>
      </c>
      <c r="H30" s="306">
        <v>62</v>
      </c>
      <c r="I30" s="328">
        <v>62</v>
      </c>
      <c r="J30" s="329">
        <v>62</v>
      </c>
      <c r="K30" s="329">
        <v>66</v>
      </c>
      <c r="L30" s="329">
        <v>65</v>
      </c>
      <c r="M30" s="329">
        <v>59</v>
      </c>
      <c r="N30" s="330">
        <v>63</v>
      </c>
      <c r="O30" s="671"/>
      <c r="P30" s="672"/>
      <c r="Q30" s="672"/>
      <c r="R30" s="672"/>
      <c r="S30" s="672"/>
      <c r="T30" s="673"/>
      <c r="U30" s="412">
        <f t="shared" ref="U30:U31" si="30">(O30-C30)/C30</f>
        <v>-1</v>
      </c>
      <c r="V30" s="413">
        <f t="shared" si="20"/>
        <v>-1</v>
      </c>
      <c r="W30" s="413">
        <f t="shared" si="21"/>
        <v>-1</v>
      </c>
      <c r="X30" s="413">
        <f t="shared" si="22"/>
        <v>-1</v>
      </c>
      <c r="Y30" s="413">
        <f t="shared" si="23"/>
        <v>-1</v>
      </c>
      <c r="Z30" s="414">
        <f t="shared" si="24"/>
        <v>-1</v>
      </c>
      <c r="AA30" s="412">
        <f t="shared" si="19"/>
        <v>-1</v>
      </c>
      <c r="AB30" s="413">
        <f t="shared" si="25"/>
        <v>-1</v>
      </c>
      <c r="AC30" s="413">
        <f t="shared" si="26"/>
        <v>-1</v>
      </c>
      <c r="AD30" s="413">
        <f t="shared" si="27"/>
        <v>-1</v>
      </c>
      <c r="AE30" s="413">
        <f t="shared" si="28"/>
        <v>-1</v>
      </c>
      <c r="AF30" s="414">
        <f t="shared" si="29"/>
        <v>-1</v>
      </c>
    </row>
    <row r="31" spans="1:32" s="278" customFormat="1" ht="17.25" customHeight="1" thickBot="1">
      <c r="A31" s="737"/>
      <c r="B31" s="347" t="s">
        <v>0</v>
      </c>
      <c r="C31" s="343">
        <v>1116193</v>
      </c>
      <c r="D31" s="344">
        <v>1229088</v>
      </c>
      <c r="E31" s="344">
        <v>1030525</v>
      </c>
      <c r="F31" s="344">
        <v>1275145</v>
      </c>
      <c r="G31" s="344">
        <v>957366</v>
      </c>
      <c r="H31" s="345">
        <v>5608318</v>
      </c>
      <c r="I31" s="627" t="s">
        <v>199</v>
      </c>
      <c r="J31" s="628" t="s">
        <v>200</v>
      </c>
      <c r="K31" s="628" t="s">
        <v>201</v>
      </c>
      <c r="L31" s="628" t="s">
        <v>202</v>
      </c>
      <c r="M31" s="628" t="s">
        <v>203</v>
      </c>
      <c r="N31" s="629" t="s">
        <v>204</v>
      </c>
      <c r="O31" s="674"/>
      <c r="P31" s="675"/>
      <c r="Q31" s="675"/>
      <c r="R31" s="675"/>
      <c r="S31" s="675"/>
      <c r="T31" s="676"/>
      <c r="U31" s="415">
        <f t="shared" si="30"/>
        <v>-1</v>
      </c>
      <c r="V31" s="416">
        <f t="shared" si="20"/>
        <v>-1</v>
      </c>
      <c r="W31" s="416">
        <f t="shared" si="21"/>
        <v>-1</v>
      </c>
      <c r="X31" s="416">
        <f t="shared" si="22"/>
        <v>-1</v>
      </c>
      <c r="Y31" s="416">
        <f t="shared" si="23"/>
        <v>-1</v>
      </c>
      <c r="Z31" s="417">
        <f t="shared" si="24"/>
        <v>-1</v>
      </c>
      <c r="AA31" s="415" t="e">
        <f t="shared" si="19"/>
        <v>#VALUE!</v>
      </c>
      <c r="AB31" s="416" t="e">
        <f t="shared" si="25"/>
        <v>#VALUE!</v>
      </c>
      <c r="AC31" s="416" t="e">
        <f t="shared" si="26"/>
        <v>#VALUE!</v>
      </c>
      <c r="AD31" s="416" t="e">
        <f t="shared" si="27"/>
        <v>#VALUE!</v>
      </c>
      <c r="AE31" s="416" t="e">
        <f t="shared" si="28"/>
        <v>#VALUE!</v>
      </c>
      <c r="AF31" s="417" t="e">
        <f t="shared" si="29"/>
        <v>#VALUE!</v>
      </c>
    </row>
    <row r="32" spans="1:32">
      <c r="A32" s="716" t="s">
        <v>11</v>
      </c>
      <c r="B32" s="271" t="s">
        <v>18</v>
      </c>
      <c r="C32" s="339">
        <v>9043</v>
      </c>
      <c r="D32" s="307">
        <v>15955</v>
      </c>
      <c r="E32" s="307">
        <v>15662</v>
      </c>
      <c r="F32" s="307">
        <v>24901</v>
      </c>
      <c r="G32" s="307">
        <v>10139</v>
      </c>
      <c r="H32" s="308">
        <v>75700</v>
      </c>
      <c r="I32" s="632" t="s">
        <v>205</v>
      </c>
      <c r="J32" s="633" t="s">
        <v>206</v>
      </c>
      <c r="K32" s="633" t="s">
        <v>207</v>
      </c>
      <c r="L32" s="633" t="s">
        <v>208</v>
      </c>
      <c r="M32" s="633" t="s">
        <v>209</v>
      </c>
      <c r="N32" s="634" t="s">
        <v>210</v>
      </c>
      <c r="O32" s="677">
        <v>9902</v>
      </c>
      <c r="P32" s="678">
        <v>18348</v>
      </c>
      <c r="Q32" s="678">
        <v>16523</v>
      </c>
      <c r="R32" s="678">
        <v>27018</v>
      </c>
      <c r="S32" s="678">
        <v>10798</v>
      </c>
      <c r="T32" s="679">
        <v>82589</v>
      </c>
      <c r="U32" s="418">
        <f t="shared" ref="U32:Z40" si="31">(O32-C32)/C32</f>
        <v>9.4990600464447641E-2</v>
      </c>
      <c r="V32" s="419">
        <f t="shared" si="31"/>
        <v>0.1499843309307427</v>
      </c>
      <c r="W32" s="419">
        <f t="shared" si="31"/>
        <v>5.4973821989528798E-2</v>
      </c>
      <c r="X32" s="419">
        <f t="shared" si="31"/>
        <v>8.50166659973495E-2</v>
      </c>
      <c r="Y32" s="419">
        <f t="shared" si="31"/>
        <v>6.4996547983035807E-2</v>
      </c>
      <c r="Z32" s="420">
        <f t="shared" si="31"/>
        <v>9.1003963011889039E-2</v>
      </c>
      <c r="AA32" s="418" t="e">
        <f t="shared" ref="AA32:AF40" si="32">(O32-I32)/I32</f>
        <v>#VALUE!</v>
      </c>
      <c r="AB32" s="419" t="e">
        <f t="shared" si="32"/>
        <v>#VALUE!</v>
      </c>
      <c r="AC32" s="419" t="e">
        <f t="shared" si="32"/>
        <v>#VALUE!</v>
      </c>
      <c r="AD32" s="419" t="e">
        <f t="shared" si="32"/>
        <v>#VALUE!</v>
      </c>
      <c r="AE32" s="419" t="e">
        <f t="shared" si="32"/>
        <v>#VALUE!</v>
      </c>
      <c r="AF32" s="420" t="e">
        <f t="shared" si="32"/>
        <v>#VALUE!</v>
      </c>
    </row>
    <row r="33" spans="1:32">
      <c r="A33" s="716"/>
      <c r="B33" s="272" t="s">
        <v>19</v>
      </c>
      <c r="C33" s="309">
        <v>35</v>
      </c>
      <c r="D33" s="310">
        <v>34</v>
      </c>
      <c r="E33" s="310">
        <v>34</v>
      </c>
      <c r="F33" s="310">
        <v>33</v>
      </c>
      <c r="G33" s="310">
        <v>30</v>
      </c>
      <c r="H33" s="311">
        <v>33</v>
      </c>
      <c r="I33" s="635">
        <v>31</v>
      </c>
      <c r="J33" s="636">
        <v>31</v>
      </c>
      <c r="K33" s="636">
        <v>33</v>
      </c>
      <c r="L33" s="636">
        <v>32</v>
      </c>
      <c r="M33" s="636">
        <v>28</v>
      </c>
      <c r="N33" s="637">
        <v>31</v>
      </c>
      <c r="O33" s="680"/>
      <c r="P33" s="681"/>
      <c r="Q33" s="681"/>
      <c r="R33" s="681"/>
      <c r="S33" s="681"/>
      <c r="T33" s="682"/>
      <c r="U33" s="421">
        <f t="shared" si="31"/>
        <v>-1</v>
      </c>
      <c r="V33" s="422">
        <f t="shared" si="31"/>
        <v>-1</v>
      </c>
      <c r="W33" s="422">
        <f t="shared" si="31"/>
        <v>-1</v>
      </c>
      <c r="X33" s="422">
        <f t="shared" si="31"/>
        <v>-1</v>
      </c>
      <c r="Y33" s="422">
        <f t="shared" si="31"/>
        <v>-1</v>
      </c>
      <c r="Z33" s="423">
        <f t="shared" si="31"/>
        <v>-1</v>
      </c>
      <c r="AA33" s="421">
        <f t="shared" si="32"/>
        <v>-1</v>
      </c>
      <c r="AB33" s="422">
        <f t="shared" si="32"/>
        <v>-1</v>
      </c>
      <c r="AC33" s="422">
        <f t="shared" si="32"/>
        <v>-1</v>
      </c>
      <c r="AD33" s="422">
        <f t="shared" si="32"/>
        <v>-1</v>
      </c>
      <c r="AE33" s="422">
        <f t="shared" si="32"/>
        <v>-1</v>
      </c>
      <c r="AF33" s="423">
        <f t="shared" si="32"/>
        <v>-1</v>
      </c>
    </row>
    <row r="34" spans="1:32" ht="15.75" thickBot="1">
      <c r="A34" s="716"/>
      <c r="B34" s="281" t="s">
        <v>0</v>
      </c>
      <c r="C34" s="312">
        <v>316511</v>
      </c>
      <c r="D34" s="313">
        <v>542470</v>
      </c>
      <c r="E34" s="313">
        <v>532495</v>
      </c>
      <c r="F34" s="313">
        <v>821737</v>
      </c>
      <c r="G34" s="313">
        <v>304165</v>
      </c>
      <c r="H34" s="314">
        <v>2517378</v>
      </c>
      <c r="I34" s="638" t="s">
        <v>211</v>
      </c>
      <c r="J34" s="639" t="s">
        <v>212</v>
      </c>
      <c r="K34" s="639" t="s">
        <v>213</v>
      </c>
      <c r="L34" s="639" t="s">
        <v>214</v>
      </c>
      <c r="M34" s="639" t="s">
        <v>215</v>
      </c>
      <c r="N34" s="640" t="s">
        <v>216</v>
      </c>
      <c r="O34" s="683"/>
      <c r="P34" s="684"/>
      <c r="Q34" s="684"/>
      <c r="R34" s="684"/>
      <c r="S34" s="684"/>
      <c r="T34" s="685"/>
      <c r="U34" s="424">
        <f t="shared" si="31"/>
        <v>-1</v>
      </c>
      <c r="V34" s="425">
        <f t="shared" si="31"/>
        <v>-1</v>
      </c>
      <c r="W34" s="425">
        <f t="shared" si="31"/>
        <v>-1</v>
      </c>
      <c r="X34" s="425">
        <f t="shared" si="31"/>
        <v>-1</v>
      </c>
      <c r="Y34" s="425">
        <f t="shared" si="31"/>
        <v>-1</v>
      </c>
      <c r="Z34" s="426">
        <f t="shared" si="31"/>
        <v>-1</v>
      </c>
      <c r="AA34" s="424" t="e">
        <f t="shared" si="32"/>
        <v>#VALUE!</v>
      </c>
      <c r="AB34" s="425" t="e">
        <f t="shared" si="32"/>
        <v>#VALUE!</v>
      </c>
      <c r="AC34" s="425" t="e">
        <f t="shared" si="32"/>
        <v>#VALUE!</v>
      </c>
      <c r="AD34" s="425" t="e">
        <f t="shared" si="32"/>
        <v>#VALUE!</v>
      </c>
      <c r="AE34" s="425" t="e">
        <f t="shared" si="32"/>
        <v>#VALUE!</v>
      </c>
      <c r="AF34" s="426" t="e">
        <f t="shared" si="32"/>
        <v>#VALUE!</v>
      </c>
    </row>
    <row r="35" spans="1:32" ht="16.5" thickTop="1" thickBot="1">
      <c r="A35" s="731" t="s">
        <v>12</v>
      </c>
      <c r="B35" s="274" t="s">
        <v>18</v>
      </c>
      <c r="C35" s="315">
        <v>13</v>
      </c>
      <c r="D35" s="316">
        <v>7</v>
      </c>
      <c r="E35" s="316">
        <v>0</v>
      </c>
      <c r="F35" s="316">
        <v>21</v>
      </c>
      <c r="G35" s="316">
        <v>0</v>
      </c>
      <c r="H35" s="317">
        <v>41</v>
      </c>
      <c r="I35" s="641">
        <v>25</v>
      </c>
      <c r="J35" s="642">
        <v>15</v>
      </c>
      <c r="K35" s="642">
        <v>7</v>
      </c>
      <c r="L35" s="642">
        <v>21</v>
      </c>
      <c r="M35" s="642">
        <v>15</v>
      </c>
      <c r="N35" s="643">
        <v>82</v>
      </c>
      <c r="O35" s="686">
        <v>14</v>
      </c>
      <c r="P35" s="687">
        <v>8</v>
      </c>
      <c r="Q35" s="687">
        <v>0</v>
      </c>
      <c r="R35" s="687">
        <v>23</v>
      </c>
      <c r="S35" s="687">
        <v>0</v>
      </c>
      <c r="T35" s="688">
        <v>45</v>
      </c>
      <c r="U35" s="427">
        <f t="shared" si="31"/>
        <v>7.6923076923076927E-2</v>
      </c>
      <c r="V35" s="428">
        <f t="shared" si="31"/>
        <v>0.14285714285714285</v>
      </c>
      <c r="W35" s="428" t="e">
        <f t="shared" si="31"/>
        <v>#DIV/0!</v>
      </c>
      <c r="X35" s="428">
        <f t="shared" si="31"/>
        <v>9.5238095238095233E-2</v>
      </c>
      <c r="Y35" s="428" t="e">
        <f t="shared" si="31"/>
        <v>#DIV/0!</v>
      </c>
      <c r="Z35" s="429">
        <f t="shared" si="31"/>
        <v>9.7560975609756101E-2</v>
      </c>
      <c r="AA35" s="427">
        <f t="shared" si="32"/>
        <v>-0.44</v>
      </c>
      <c r="AB35" s="428">
        <f t="shared" si="32"/>
        <v>-0.46666666666666667</v>
      </c>
      <c r="AC35" s="428">
        <f t="shared" si="32"/>
        <v>-1</v>
      </c>
      <c r="AD35" s="428">
        <f t="shared" si="32"/>
        <v>9.5238095238095233E-2</v>
      </c>
      <c r="AE35" s="428">
        <f t="shared" si="32"/>
        <v>-1</v>
      </c>
      <c r="AF35" s="429">
        <f t="shared" si="32"/>
        <v>-0.45121951219512196</v>
      </c>
    </row>
    <row r="36" spans="1:32" ht="16.5" thickTop="1" thickBot="1">
      <c r="A36" s="716"/>
      <c r="B36" s="272" t="s">
        <v>19</v>
      </c>
      <c r="C36" s="309">
        <v>20</v>
      </c>
      <c r="D36" s="310">
        <v>20</v>
      </c>
      <c r="E36" s="310">
        <v>19</v>
      </c>
      <c r="F36" s="310">
        <v>22</v>
      </c>
      <c r="G36" s="310">
        <v>18</v>
      </c>
      <c r="H36" s="311">
        <v>21</v>
      </c>
      <c r="I36" s="635">
        <v>21</v>
      </c>
      <c r="J36" s="636">
        <v>20</v>
      </c>
      <c r="K36" s="636">
        <v>19</v>
      </c>
      <c r="L36" s="636">
        <v>23</v>
      </c>
      <c r="M36" s="636">
        <v>19</v>
      </c>
      <c r="N36" s="637">
        <v>21</v>
      </c>
      <c r="O36" s="680"/>
      <c r="P36" s="681"/>
      <c r="Q36" s="681"/>
      <c r="R36" s="681"/>
      <c r="S36" s="681"/>
      <c r="T36" s="682"/>
      <c r="U36" s="421">
        <f t="shared" si="31"/>
        <v>-1</v>
      </c>
      <c r="V36" s="422">
        <f t="shared" si="31"/>
        <v>-1</v>
      </c>
      <c r="W36" s="428"/>
      <c r="X36" s="422">
        <f t="shared" si="31"/>
        <v>-1</v>
      </c>
      <c r="Y36" s="422">
        <f t="shared" si="31"/>
        <v>-1</v>
      </c>
      <c r="Z36" s="423">
        <f t="shared" si="31"/>
        <v>-1</v>
      </c>
      <c r="AA36" s="421">
        <f t="shared" si="32"/>
        <v>-1</v>
      </c>
      <c r="AB36" s="422">
        <f t="shared" si="32"/>
        <v>-1</v>
      </c>
      <c r="AC36" s="422">
        <f t="shared" si="32"/>
        <v>-1</v>
      </c>
      <c r="AD36" s="422">
        <f t="shared" si="32"/>
        <v>-1</v>
      </c>
      <c r="AE36" s="422">
        <f t="shared" si="32"/>
        <v>-1</v>
      </c>
      <c r="AF36" s="423">
        <f t="shared" si="32"/>
        <v>-1</v>
      </c>
    </row>
    <row r="37" spans="1:32" ht="16.5" thickTop="1" thickBot="1">
      <c r="A37" s="732"/>
      <c r="B37" s="276" t="s">
        <v>0</v>
      </c>
      <c r="C37" s="318">
        <v>258</v>
      </c>
      <c r="D37" s="319">
        <v>133</v>
      </c>
      <c r="E37" s="319">
        <v>0</v>
      </c>
      <c r="F37" s="319">
        <v>472</v>
      </c>
      <c r="G37" s="319">
        <v>2</v>
      </c>
      <c r="H37" s="320">
        <v>866</v>
      </c>
      <c r="I37" s="644">
        <v>506</v>
      </c>
      <c r="J37" s="645">
        <v>304</v>
      </c>
      <c r="K37" s="645">
        <v>131</v>
      </c>
      <c r="L37" s="645">
        <v>475</v>
      </c>
      <c r="M37" s="645">
        <v>279</v>
      </c>
      <c r="N37" s="646" t="s">
        <v>217</v>
      </c>
      <c r="O37" s="689"/>
      <c r="P37" s="690"/>
      <c r="Q37" s="690"/>
      <c r="R37" s="690"/>
      <c r="S37" s="690"/>
      <c r="T37" s="691"/>
      <c r="U37" s="430">
        <f t="shared" si="31"/>
        <v>-1</v>
      </c>
      <c r="V37" s="431">
        <f t="shared" si="31"/>
        <v>-1</v>
      </c>
      <c r="W37" s="428"/>
      <c r="X37" s="431">
        <f t="shared" si="31"/>
        <v>-1</v>
      </c>
      <c r="Y37" s="431">
        <f t="shared" si="31"/>
        <v>-1</v>
      </c>
      <c r="Z37" s="432">
        <f t="shared" si="31"/>
        <v>-1</v>
      </c>
      <c r="AA37" s="430">
        <f t="shared" si="32"/>
        <v>-1</v>
      </c>
      <c r="AB37" s="431">
        <f t="shared" si="32"/>
        <v>-1</v>
      </c>
      <c r="AC37" s="431">
        <f t="shared" si="32"/>
        <v>-1</v>
      </c>
      <c r="AD37" s="431">
        <f t="shared" si="32"/>
        <v>-1</v>
      </c>
      <c r="AE37" s="431">
        <f t="shared" si="32"/>
        <v>-1</v>
      </c>
      <c r="AF37" s="432" t="e">
        <f t="shared" si="32"/>
        <v>#VALUE!</v>
      </c>
    </row>
    <row r="38" spans="1:32" s="278" customFormat="1" ht="15.75" thickTop="1">
      <c r="A38" s="733" t="s">
        <v>13</v>
      </c>
      <c r="B38" s="282" t="s">
        <v>18</v>
      </c>
      <c r="C38" s="321">
        <v>9056</v>
      </c>
      <c r="D38" s="322">
        <v>15962</v>
      </c>
      <c r="E38" s="322">
        <v>15662</v>
      </c>
      <c r="F38" s="322">
        <v>24923</v>
      </c>
      <c r="G38" s="322">
        <v>10139</v>
      </c>
      <c r="H38" s="323">
        <v>75741</v>
      </c>
      <c r="I38" s="647" t="s">
        <v>218</v>
      </c>
      <c r="J38" s="648" t="s">
        <v>219</v>
      </c>
      <c r="K38" s="648" t="s">
        <v>220</v>
      </c>
      <c r="L38" s="648" t="s">
        <v>221</v>
      </c>
      <c r="M38" s="648" t="s">
        <v>222</v>
      </c>
      <c r="N38" s="649" t="s">
        <v>223</v>
      </c>
      <c r="O38" s="692">
        <v>9916</v>
      </c>
      <c r="P38" s="693">
        <v>18356</v>
      </c>
      <c r="Q38" s="693">
        <v>16523</v>
      </c>
      <c r="R38" s="693">
        <v>27041</v>
      </c>
      <c r="S38" s="693">
        <v>10798</v>
      </c>
      <c r="T38" s="694">
        <v>82634</v>
      </c>
      <c r="U38" s="433">
        <f t="shared" si="31"/>
        <v>9.4964664310954058E-2</v>
      </c>
      <c r="V38" s="434">
        <f t="shared" si="31"/>
        <v>0.14998120536273649</v>
      </c>
      <c r="W38" s="434">
        <f t="shared" si="31"/>
        <v>5.4973821989528798E-2</v>
      </c>
      <c r="X38" s="434">
        <f t="shared" si="31"/>
        <v>8.4981743770814105E-2</v>
      </c>
      <c r="Y38" s="434">
        <f t="shared" si="31"/>
        <v>6.4996547983035807E-2</v>
      </c>
      <c r="Z38" s="435">
        <f t="shared" si="31"/>
        <v>9.1007512443722682E-2</v>
      </c>
      <c r="AA38" s="433" t="e">
        <f t="shared" si="32"/>
        <v>#VALUE!</v>
      </c>
      <c r="AB38" s="434" t="e">
        <f t="shared" si="32"/>
        <v>#VALUE!</v>
      </c>
      <c r="AC38" s="434" t="e">
        <f t="shared" si="32"/>
        <v>#VALUE!</v>
      </c>
      <c r="AD38" s="434" t="e">
        <f t="shared" si="32"/>
        <v>#VALUE!</v>
      </c>
      <c r="AE38" s="434" t="e">
        <f t="shared" si="32"/>
        <v>#VALUE!</v>
      </c>
      <c r="AF38" s="435" t="e">
        <f t="shared" si="32"/>
        <v>#VALUE!</v>
      </c>
    </row>
    <row r="39" spans="1:32" s="278" customFormat="1">
      <c r="A39" s="733"/>
      <c r="B39" s="275" t="s">
        <v>19</v>
      </c>
      <c r="C39" s="324">
        <v>35</v>
      </c>
      <c r="D39" s="325">
        <v>34</v>
      </c>
      <c r="E39" s="325">
        <v>34</v>
      </c>
      <c r="F39" s="325">
        <v>33</v>
      </c>
      <c r="G39" s="325">
        <v>30</v>
      </c>
      <c r="H39" s="326">
        <v>33</v>
      </c>
      <c r="I39" s="650">
        <v>31</v>
      </c>
      <c r="J39" s="651">
        <v>31</v>
      </c>
      <c r="K39" s="651">
        <v>33</v>
      </c>
      <c r="L39" s="651">
        <v>32</v>
      </c>
      <c r="M39" s="651">
        <v>28</v>
      </c>
      <c r="N39" s="652">
        <v>31</v>
      </c>
      <c r="O39" s="695"/>
      <c r="P39" s="696"/>
      <c r="Q39" s="696"/>
      <c r="R39" s="696"/>
      <c r="S39" s="696"/>
      <c r="T39" s="697"/>
      <c r="U39" s="436">
        <f t="shared" si="31"/>
        <v>-1</v>
      </c>
      <c r="V39" s="437">
        <f t="shared" si="31"/>
        <v>-1</v>
      </c>
      <c r="W39" s="437">
        <f t="shared" si="31"/>
        <v>-1</v>
      </c>
      <c r="X39" s="437">
        <f t="shared" si="31"/>
        <v>-1</v>
      </c>
      <c r="Y39" s="437">
        <f t="shared" si="31"/>
        <v>-1</v>
      </c>
      <c r="Z39" s="438">
        <f t="shared" si="31"/>
        <v>-1</v>
      </c>
      <c r="AA39" s="436">
        <f t="shared" si="32"/>
        <v>-1</v>
      </c>
      <c r="AB39" s="437">
        <f t="shared" si="32"/>
        <v>-1</v>
      </c>
      <c r="AC39" s="437">
        <f t="shared" si="32"/>
        <v>-1</v>
      </c>
      <c r="AD39" s="437">
        <f t="shared" si="32"/>
        <v>-1</v>
      </c>
      <c r="AE39" s="437">
        <f t="shared" si="32"/>
        <v>-1</v>
      </c>
      <c r="AF39" s="438">
        <f t="shared" si="32"/>
        <v>-1</v>
      </c>
    </row>
    <row r="40" spans="1:32" s="278" customFormat="1" ht="15.75" thickBot="1">
      <c r="A40" s="733"/>
      <c r="B40" s="335" t="s">
        <v>0</v>
      </c>
      <c r="C40" s="336">
        <v>316769</v>
      </c>
      <c r="D40" s="337">
        <v>542603</v>
      </c>
      <c r="E40" s="337">
        <v>532495</v>
      </c>
      <c r="F40" s="337">
        <v>822209</v>
      </c>
      <c r="G40" s="337">
        <v>304167</v>
      </c>
      <c r="H40" s="338">
        <v>2518243</v>
      </c>
      <c r="I40" s="653" t="s">
        <v>224</v>
      </c>
      <c r="J40" s="654" t="s">
        <v>225</v>
      </c>
      <c r="K40" s="654" t="s">
        <v>226</v>
      </c>
      <c r="L40" s="654" t="s">
        <v>227</v>
      </c>
      <c r="M40" s="654" t="s">
        <v>228</v>
      </c>
      <c r="N40" s="655" t="s">
        <v>229</v>
      </c>
      <c r="O40" s="698"/>
      <c r="P40" s="699"/>
      <c r="Q40" s="699"/>
      <c r="R40" s="699"/>
      <c r="S40" s="699"/>
      <c r="T40" s="700"/>
      <c r="U40" s="439">
        <f t="shared" si="31"/>
        <v>-1</v>
      </c>
      <c r="V40" s="440">
        <f t="shared" si="31"/>
        <v>-1</v>
      </c>
      <c r="W40" s="440">
        <f t="shared" si="31"/>
        <v>-1</v>
      </c>
      <c r="X40" s="440">
        <f t="shared" si="31"/>
        <v>-1</v>
      </c>
      <c r="Y40" s="440">
        <f t="shared" si="31"/>
        <v>-1</v>
      </c>
      <c r="Z40" s="441">
        <f t="shared" si="31"/>
        <v>-1</v>
      </c>
      <c r="AA40" s="439" t="e">
        <f t="shared" si="32"/>
        <v>#VALUE!</v>
      </c>
      <c r="AB40" s="440" t="e">
        <f t="shared" si="32"/>
        <v>#VALUE!</v>
      </c>
      <c r="AC40" s="440" t="e">
        <f t="shared" si="32"/>
        <v>#VALUE!</v>
      </c>
      <c r="AD40" s="440" t="e">
        <f t="shared" si="32"/>
        <v>#VALUE!</v>
      </c>
      <c r="AE40" s="440" t="e">
        <f t="shared" si="32"/>
        <v>#VALUE!</v>
      </c>
      <c r="AF40" s="441" t="e">
        <f t="shared" si="32"/>
        <v>#VALUE!</v>
      </c>
    </row>
    <row r="41" spans="1:32" ht="15.75" thickBot="1">
      <c r="A41" s="738" t="s">
        <v>14</v>
      </c>
      <c r="B41" s="348" t="s">
        <v>18</v>
      </c>
      <c r="C41" s="349">
        <v>5410</v>
      </c>
      <c r="D41" s="350">
        <v>13779</v>
      </c>
      <c r="E41" s="350">
        <v>3819</v>
      </c>
      <c r="F41" s="350">
        <v>6873</v>
      </c>
      <c r="G41" s="350">
        <v>19094</v>
      </c>
      <c r="H41" s="351">
        <v>48975</v>
      </c>
      <c r="I41" s="349" t="s">
        <v>230</v>
      </c>
      <c r="J41" s="350" t="s">
        <v>231</v>
      </c>
      <c r="K41" s="350" t="s">
        <v>232</v>
      </c>
      <c r="L41" s="350" t="s">
        <v>233</v>
      </c>
      <c r="M41" s="350" t="s">
        <v>234</v>
      </c>
      <c r="N41" s="351" t="s">
        <v>235</v>
      </c>
      <c r="O41" s="701"/>
      <c r="P41" s="658"/>
      <c r="Q41" s="658"/>
      <c r="R41" s="658"/>
      <c r="S41" s="658"/>
      <c r="T41" s="659"/>
      <c r="U41" s="445">
        <f t="shared" ref="U41:Z43" si="33">(O41-C41)/C41</f>
        <v>-1</v>
      </c>
      <c r="V41" s="446">
        <f t="shared" si="33"/>
        <v>-1</v>
      </c>
      <c r="W41" s="446">
        <f t="shared" si="33"/>
        <v>-1</v>
      </c>
      <c r="X41" s="446">
        <f t="shared" si="33"/>
        <v>-1</v>
      </c>
      <c r="Y41" s="446">
        <f t="shared" si="33"/>
        <v>-1</v>
      </c>
      <c r="Z41" s="447">
        <f t="shared" si="33"/>
        <v>-1</v>
      </c>
      <c r="AA41" s="445" t="e">
        <f t="shared" ref="AA41:AF43" si="34">(O41-I41)/I41</f>
        <v>#VALUE!</v>
      </c>
      <c r="AB41" s="446" t="e">
        <f t="shared" si="34"/>
        <v>#VALUE!</v>
      </c>
      <c r="AC41" s="446" t="e">
        <f t="shared" si="34"/>
        <v>#VALUE!</v>
      </c>
      <c r="AD41" s="446" t="e">
        <f t="shared" si="34"/>
        <v>#VALUE!</v>
      </c>
      <c r="AE41" s="446" t="e">
        <f t="shared" si="34"/>
        <v>#VALUE!</v>
      </c>
      <c r="AF41" s="447" t="e">
        <f t="shared" si="34"/>
        <v>#VALUE!</v>
      </c>
    </row>
    <row r="42" spans="1:32" ht="15.75" thickBot="1">
      <c r="A42" s="739"/>
      <c r="B42" s="327" t="s">
        <v>19</v>
      </c>
      <c r="C42" s="328">
        <v>24</v>
      </c>
      <c r="D42" s="329">
        <v>24</v>
      </c>
      <c r="E42" s="329">
        <v>23</v>
      </c>
      <c r="F42" s="329">
        <v>26</v>
      </c>
      <c r="G42" s="329">
        <v>25</v>
      </c>
      <c r="H42" s="330">
        <v>25</v>
      </c>
      <c r="I42" s="328">
        <v>23</v>
      </c>
      <c r="J42" s="329">
        <v>24</v>
      </c>
      <c r="K42" s="329">
        <v>25</v>
      </c>
      <c r="L42" s="329">
        <v>25</v>
      </c>
      <c r="M42" s="329">
        <v>25</v>
      </c>
      <c r="N42" s="330">
        <v>24</v>
      </c>
      <c r="O42" s="671"/>
      <c r="P42" s="672"/>
      <c r="Q42" s="672"/>
      <c r="R42" s="672"/>
      <c r="S42" s="672"/>
      <c r="T42" s="673"/>
      <c r="U42" s="445">
        <f t="shared" si="33"/>
        <v>-1</v>
      </c>
      <c r="V42" s="446">
        <f t="shared" si="33"/>
        <v>-1</v>
      </c>
      <c r="W42" s="446">
        <f t="shared" si="33"/>
        <v>-1</v>
      </c>
      <c r="X42" s="446">
        <f t="shared" si="33"/>
        <v>-1</v>
      </c>
      <c r="Y42" s="446">
        <f t="shared" si="33"/>
        <v>-1</v>
      </c>
      <c r="Z42" s="447">
        <f t="shared" si="33"/>
        <v>-1</v>
      </c>
      <c r="AA42" s="445">
        <f t="shared" si="34"/>
        <v>-1</v>
      </c>
      <c r="AB42" s="446">
        <f t="shared" si="34"/>
        <v>-1</v>
      </c>
      <c r="AC42" s="446">
        <f t="shared" si="34"/>
        <v>-1</v>
      </c>
      <c r="AD42" s="446">
        <f t="shared" si="34"/>
        <v>-1</v>
      </c>
      <c r="AE42" s="446">
        <f t="shared" si="34"/>
        <v>-1</v>
      </c>
      <c r="AF42" s="447">
        <f t="shared" si="34"/>
        <v>-1</v>
      </c>
    </row>
    <row r="43" spans="1:32" ht="15.75" thickBot="1">
      <c r="A43" s="740"/>
      <c r="B43" s="352" t="s">
        <v>0</v>
      </c>
      <c r="C43" s="353">
        <v>129837</v>
      </c>
      <c r="D43" s="354">
        <v>330690</v>
      </c>
      <c r="E43" s="354">
        <v>87832</v>
      </c>
      <c r="F43" s="354">
        <v>178706</v>
      </c>
      <c r="G43" s="354">
        <v>477345</v>
      </c>
      <c r="H43" s="355">
        <v>1204410</v>
      </c>
      <c r="I43" s="353" t="s">
        <v>236</v>
      </c>
      <c r="J43" s="354" t="s">
        <v>237</v>
      </c>
      <c r="K43" s="354" t="s">
        <v>238</v>
      </c>
      <c r="L43" s="354" t="s">
        <v>239</v>
      </c>
      <c r="M43" s="354" t="s">
        <v>240</v>
      </c>
      <c r="N43" s="355" t="s">
        <v>241</v>
      </c>
      <c r="O43" s="706"/>
      <c r="P43" s="707"/>
      <c r="Q43" s="707"/>
      <c r="R43" s="707"/>
      <c r="S43" s="707"/>
      <c r="T43" s="708"/>
      <c r="U43" s="445">
        <f t="shared" si="33"/>
        <v>-1</v>
      </c>
      <c r="V43" s="446">
        <f t="shared" si="33"/>
        <v>-1</v>
      </c>
      <c r="W43" s="446">
        <f t="shared" si="33"/>
        <v>-1</v>
      </c>
      <c r="X43" s="446">
        <f t="shared" si="33"/>
        <v>-1</v>
      </c>
      <c r="Y43" s="446">
        <f t="shared" si="33"/>
        <v>-1</v>
      </c>
      <c r="Z43" s="447">
        <f t="shared" si="33"/>
        <v>-1</v>
      </c>
      <c r="AA43" s="445" t="e">
        <f>(O43-I43)/I43</f>
        <v>#VALUE!</v>
      </c>
      <c r="AB43" s="446" t="e">
        <f t="shared" si="34"/>
        <v>#VALUE!</v>
      </c>
      <c r="AC43" s="446" t="e">
        <f t="shared" si="34"/>
        <v>#VALUE!</v>
      </c>
      <c r="AD43" s="446" t="e">
        <f t="shared" si="34"/>
        <v>#VALUE!</v>
      </c>
      <c r="AE43" s="446" t="e">
        <f t="shared" si="34"/>
        <v>#VALUE!</v>
      </c>
      <c r="AF43" s="447" t="e">
        <f t="shared" si="34"/>
        <v>#VALUE!</v>
      </c>
    </row>
    <row r="44" spans="1:32">
      <c r="A44" s="741" t="s">
        <v>100</v>
      </c>
      <c r="B44" s="271" t="s">
        <v>18</v>
      </c>
      <c r="C44" s="339">
        <v>11733</v>
      </c>
      <c r="D44" s="307">
        <v>22377</v>
      </c>
      <c r="E44" s="307">
        <v>11315</v>
      </c>
      <c r="F44" s="307">
        <v>38753</v>
      </c>
      <c r="G44" s="307">
        <v>35550</v>
      </c>
      <c r="H44" s="308">
        <v>119728</v>
      </c>
      <c r="I44" s="632">
        <v>14686.400000000001</v>
      </c>
      <c r="J44" s="633">
        <v>24386.6</v>
      </c>
      <c r="K44" s="633">
        <v>14800.8</v>
      </c>
      <c r="L44" s="633">
        <v>42807.6</v>
      </c>
      <c r="M44" s="633">
        <v>44865.8</v>
      </c>
      <c r="N44" s="634">
        <v>141547.20000000001</v>
      </c>
      <c r="O44" s="677"/>
      <c r="P44" s="678"/>
      <c r="Q44" s="678"/>
      <c r="R44" s="678"/>
      <c r="S44" s="678"/>
      <c r="T44" s="679"/>
      <c r="U44" s="418">
        <f t="shared" ref="U44:Z46" si="35">(O44-C44)/C44</f>
        <v>-1</v>
      </c>
      <c r="V44" s="419">
        <f t="shared" si="35"/>
        <v>-1</v>
      </c>
      <c r="W44" s="419">
        <f t="shared" si="35"/>
        <v>-1</v>
      </c>
      <c r="X44" s="419">
        <f t="shared" si="35"/>
        <v>-1</v>
      </c>
      <c r="Y44" s="419">
        <f t="shared" si="35"/>
        <v>-1</v>
      </c>
      <c r="Z44" s="420">
        <f t="shared" si="35"/>
        <v>-1</v>
      </c>
      <c r="AA44" s="418">
        <f t="shared" ref="AA44:AF46" si="36">(O44-I44)/I44</f>
        <v>-1</v>
      </c>
      <c r="AB44" s="419">
        <f t="shared" si="36"/>
        <v>-1</v>
      </c>
      <c r="AC44" s="419">
        <f t="shared" si="36"/>
        <v>-1</v>
      </c>
      <c r="AD44" s="419">
        <f t="shared" si="36"/>
        <v>-1</v>
      </c>
      <c r="AE44" s="419">
        <f t="shared" si="36"/>
        <v>-1</v>
      </c>
      <c r="AF44" s="420">
        <f t="shared" si="36"/>
        <v>-1</v>
      </c>
    </row>
    <row r="45" spans="1:32">
      <c r="A45" s="733" t="s">
        <v>15</v>
      </c>
      <c r="B45" s="272" t="s">
        <v>19</v>
      </c>
      <c r="C45" s="324">
        <v>70</v>
      </c>
      <c r="D45" s="325">
        <v>74</v>
      </c>
      <c r="E45" s="325">
        <v>74</v>
      </c>
      <c r="F45" s="325">
        <v>77</v>
      </c>
      <c r="G45" s="325">
        <v>77</v>
      </c>
      <c r="H45" s="326">
        <v>75</v>
      </c>
      <c r="I45" s="650">
        <v>80.032014380651475</v>
      </c>
      <c r="J45" s="651">
        <v>85.556137058876601</v>
      </c>
      <c r="K45" s="651">
        <v>85.641205880763195</v>
      </c>
      <c r="L45" s="651">
        <v>88.632769321335459</v>
      </c>
      <c r="M45" s="651">
        <v>89.910522848138214</v>
      </c>
      <c r="N45" s="652">
        <v>87.302521703007884</v>
      </c>
      <c r="O45" s="695"/>
      <c r="P45" s="696"/>
      <c r="Q45" s="696"/>
      <c r="R45" s="696"/>
      <c r="S45" s="696"/>
      <c r="T45" s="697"/>
      <c r="U45" s="418">
        <f t="shared" si="35"/>
        <v>-1</v>
      </c>
      <c r="V45" s="419">
        <f t="shared" si="35"/>
        <v>-1</v>
      </c>
      <c r="W45" s="419">
        <f t="shared" si="35"/>
        <v>-1</v>
      </c>
      <c r="X45" s="419">
        <f t="shared" si="35"/>
        <v>-1</v>
      </c>
      <c r="Y45" s="419">
        <f t="shared" si="35"/>
        <v>-1</v>
      </c>
      <c r="Z45" s="420">
        <f t="shared" si="35"/>
        <v>-1</v>
      </c>
      <c r="AA45" s="418">
        <f t="shared" si="36"/>
        <v>-1</v>
      </c>
      <c r="AB45" s="419">
        <f t="shared" si="36"/>
        <v>-1</v>
      </c>
      <c r="AC45" s="419">
        <f t="shared" si="36"/>
        <v>-1</v>
      </c>
      <c r="AD45" s="419">
        <f t="shared" si="36"/>
        <v>-1</v>
      </c>
      <c r="AE45" s="419">
        <f t="shared" si="36"/>
        <v>-1</v>
      </c>
      <c r="AF45" s="420">
        <f t="shared" si="36"/>
        <v>-1</v>
      </c>
    </row>
    <row r="46" spans="1:32" ht="15.75" thickBot="1">
      <c r="A46" s="733"/>
      <c r="B46" s="281" t="s">
        <v>0</v>
      </c>
      <c r="C46" s="312">
        <v>823432</v>
      </c>
      <c r="D46" s="312">
        <v>1648789</v>
      </c>
      <c r="E46" s="312">
        <v>836030</v>
      </c>
      <c r="F46" s="312">
        <v>2971838</v>
      </c>
      <c r="G46" s="312">
        <v>2737350</v>
      </c>
      <c r="H46" s="312">
        <v>9017439</v>
      </c>
      <c r="I46" s="638">
        <v>1175382.176</v>
      </c>
      <c r="J46" s="639">
        <v>2086423.2919999999</v>
      </c>
      <c r="K46" s="639">
        <v>1267558.3599999999</v>
      </c>
      <c r="L46" s="639">
        <v>3794156.1359999999</v>
      </c>
      <c r="M46" s="639">
        <v>4033907.5359999998</v>
      </c>
      <c r="N46" s="640">
        <v>12357427.499999998</v>
      </c>
      <c r="O46" s="683"/>
      <c r="P46" s="684"/>
      <c r="Q46" s="684"/>
      <c r="R46" s="684"/>
      <c r="S46" s="684"/>
      <c r="T46" s="685"/>
      <c r="U46" s="418">
        <f t="shared" si="35"/>
        <v>-1</v>
      </c>
      <c r="V46" s="419">
        <f t="shared" si="35"/>
        <v>-1</v>
      </c>
      <c r="W46" s="419">
        <f t="shared" si="35"/>
        <v>-1</v>
      </c>
      <c r="X46" s="419">
        <f t="shared" si="35"/>
        <v>-1</v>
      </c>
      <c r="Y46" s="419">
        <f t="shared" si="35"/>
        <v>-1</v>
      </c>
      <c r="Z46" s="420">
        <f t="shared" si="35"/>
        <v>-1</v>
      </c>
      <c r="AA46" s="418">
        <f t="shared" si="36"/>
        <v>-1</v>
      </c>
      <c r="AB46" s="419">
        <f t="shared" si="36"/>
        <v>-1</v>
      </c>
      <c r="AC46" s="419">
        <f t="shared" si="36"/>
        <v>-1</v>
      </c>
      <c r="AD46" s="419">
        <f t="shared" si="36"/>
        <v>-1</v>
      </c>
      <c r="AE46" s="419">
        <f t="shared" si="36"/>
        <v>-1</v>
      </c>
      <c r="AF46" s="420">
        <f t="shared" si="36"/>
        <v>-1</v>
      </c>
    </row>
    <row r="47" spans="1:32" ht="15.75" thickBot="1">
      <c r="A47" s="742" t="s">
        <v>16</v>
      </c>
      <c r="B47" s="277" t="s">
        <v>18</v>
      </c>
      <c r="C47" s="346">
        <v>43106</v>
      </c>
      <c r="D47" s="340">
        <v>34125</v>
      </c>
      <c r="E47" s="340">
        <v>65137</v>
      </c>
      <c r="F47" s="340">
        <v>30421</v>
      </c>
      <c r="G47" s="340">
        <v>39547</v>
      </c>
      <c r="H47" s="341">
        <v>212336</v>
      </c>
      <c r="I47" s="349" t="s">
        <v>242</v>
      </c>
      <c r="J47" s="350" t="s">
        <v>243</v>
      </c>
      <c r="K47" s="350" t="s">
        <v>244</v>
      </c>
      <c r="L47" s="350" t="s">
        <v>245</v>
      </c>
      <c r="M47" s="350" t="s">
        <v>246</v>
      </c>
      <c r="N47" s="351" t="s">
        <v>247</v>
      </c>
      <c r="O47" s="701"/>
      <c r="P47" s="658"/>
      <c r="Q47" s="658"/>
      <c r="R47" s="658"/>
      <c r="S47" s="658"/>
      <c r="T47" s="659"/>
      <c r="U47" s="442">
        <f t="shared" ref="U47:Z49" si="37">(O47-C47)/C47</f>
        <v>-1</v>
      </c>
      <c r="V47" s="397">
        <f t="shared" si="37"/>
        <v>-1</v>
      </c>
      <c r="W47" s="397">
        <f t="shared" si="37"/>
        <v>-1</v>
      </c>
      <c r="X47" s="397">
        <f t="shared" si="37"/>
        <v>-1</v>
      </c>
      <c r="Y47" s="397">
        <f t="shared" si="37"/>
        <v>-1</v>
      </c>
      <c r="Z47" s="398">
        <f t="shared" si="37"/>
        <v>-1</v>
      </c>
      <c r="AA47" s="442" t="e">
        <f t="shared" ref="AA47:AF49" si="38">(O47-I47)/I47</f>
        <v>#VALUE!</v>
      </c>
      <c r="AB47" s="397" t="e">
        <f t="shared" si="38"/>
        <v>#VALUE!</v>
      </c>
      <c r="AC47" s="397" t="e">
        <f t="shared" si="38"/>
        <v>#VALUE!</v>
      </c>
      <c r="AD47" s="397" t="e">
        <f t="shared" si="38"/>
        <v>#VALUE!</v>
      </c>
      <c r="AE47" s="397" t="e">
        <f t="shared" si="38"/>
        <v>#VALUE!</v>
      </c>
      <c r="AF47" s="398" t="e">
        <f t="shared" si="38"/>
        <v>#VALUE!</v>
      </c>
    </row>
    <row r="48" spans="1:32" ht="15.75" thickBot="1">
      <c r="A48" s="743" t="s">
        <v>15</v>
      </c>
      <c r="B48" s="273" t="s">
        <v>19</v>
      </c>
      <c r="C48" s="328">
        <v>102</v>
      </c>
      <c r="D48" s="329">
        <v>105</v>
      </c>
      <c r="E48" s="329">
        <v>116</v>
      </c>
      <c r="F48" s="329">
        <v>101</v>
      </c>
      <c r="G48" s="329">
        <v>118</v>
      </c>
      <c r="H48" s="330">
        <v>110</v>
      </c>
      <c r="I48" s="328">
        <v>120</v>
      </c>
      <c r="J48" s="329">
        <v>121</v>
      </c>
      <c r="K48" s="329">
        <v>133</v>
      </c>
      <c r="L48" s="329">
        <v>118</v>
      </c>
      <c r="M48" s="329">
        <v>120</v>
      </c>
      <c r="N48" s="330">
        <v>124</v>
      </c>
      <c r="O48" s="671"/>
      <c r="P48" s="672"/>
      <c r="Q48" s="672"/>
      <c r="R48" s="672"/>
      <c r="S48" s="672"/>
      <c r="T48" s="673"/>
      <c r="U48" s="442">
        <f t="shared" si="37"/>
        <v>-1</v>
      </c>
      <c r="V48" s="397">
        <f t="shared" si="37"/>
        <v>-1</v>
      </c>
      <c r="W48" s="397">
        <f t="shared" si="37"/>
        <v>-1</v>
      </c>
      <c r="X48" s="397">
        <f t="shared" si="37"/>
        <v>-1</v>
      </c>
      <c r="Y48" s="397">
        <f t="shared" si="37"/>
        <v>-1</v>
      </c>
      <c r="Z48" s="398">
        <f t="shared" si="37"/>
        <v>-1</v>
      </c>
      <c r="AA48" s="442">
        <f t="shared" si="38"/>
        <v>-1</v>
      </c>
      <c r="AB48" s="397">
        <f t="shared" si="38"/>
        <v>-1</v>
      </c>
      <c r="AC48" s="397">
        <f t="shared" si="38"/>
        <v>-1</v>
      </c>
      <c r="AD48" s="397">
        <f t="shared" si="38"/>
        <v>-1</v>
      </c>
      <c r="AE48" s="397">
        <f t="shared" si="38"/>
        <v>-1</v>
      </c>
      <c r="AF48" s="398">
        <f t="shared" si="38"/>
        <v>-1</v>
      </c>
    </row>
    <row r="49" spans="1:32" ht="15.75" thickBot="1">
      <c r="A49" s="744"/>
      <c r="B49" s="331" t="s">
        <v>0</v>
      </c>
      <c r="C49" s="353">
        <v>4409606</v>
      </c>
      <c r="D49" s="354">
        <v>3574625</v>
      </c>
      <c r="E49" s="354">
        <v>7566892</v>
      </c>
      <c r="F49" s="354">
        <v>3066574</v>
      </c>
      <c r="G49" s="354">
        <v>4680153</v>
      </c>
      <c r="H49" s="355">
        <v>23297850</v>
      </c>
      <c r="I49" s="353" t="s">
        <v>248</v>
      </c>
      <c r="J49" s="354" t="s">
        <v>249</v>
      </c>
      <c r="K49" s="354" t="s">
        <v>250</v>
      </c>
      <c r="L49" s="354" t="s">
        <v>251</v>
      </c>
      <c r="M49" s="354" t="s">
        <v>252</v>
      </c>
      <c r="N49" s="355" t="s">
        <v>253</v>
      </c>
      <c r="O49" s="706"/>
      <c r="P49" s="707"/>
      <c r="Q49" s="707"/>
      <c r="R49" s="707"/>
      <c r="S49" s="707"/>
      <c r="T49" s="708"/>
      <c r="U49" s="442">
        <f t="shared" si="37"/>
        <v>-1</v>
      </c>
      <c r="V49" s="397">
        <f t="shared" si="37"/>
        <v>-1</v>
      </c>
      <c r="W49" s="397">
        <f t="shared" si="37"/>
        <v>-1</v>
      </c>
      <c r="X49" s="397">
        <f t="shared" si="37"/>
        <v>-1</v>
      </c>
      <c r="Y49" s="397">
        <f t="shared" si="37"/>
        <v>-1</v>
      </c>
      <c r="Z49" s="398">
        <f t="shared" si="37"/>
        <v>-1</v>
      </c>
      <c r="AA49" s="442" t="e">
        <f t="shared" si="38"/>
        <v>#VALUE!</v>
      </c>
      <c r="AB49" s="397" t="e">
        <f t="shared" si="38"/>
        <v>#VALUE!</v>
      </c>
      <c r="AC49" s="397" t="e">
        <f t="shared" si="38"/>
        <v>#VALUE!</v>
      </c>
      <c r="AD49" s="397" t="e">
        <f t="shared" si="38"/>
        <v>#VALUE!</v>
      </c>
      <c r="AE49" s="397" t="e">
        <f t="shared" si="38"/>
        <v>#VALUE!</v>
      </c>
      <c r="AF49" s="398" t="e">
        <f t="shared" si="38"/>
        <v>#VALUE!</v>
      </c>
    </row>
  </sheetData>
  <mergeCells count="20">
    <mergeCell ref="A35:A37"/>
    <mergeCell ref="A38:A40"/>
    <mergeCell ref="A41:A43"/>
    <mergeCell ref="A44:A46"/>
    <mergeCell ref="A47:A49"/>
    <mergeCell ref="AA3:AF3"/>
    <mergeCell ref="A5:A7"/>
    <mergeCell ref="A32:A34"/>
    <mergeCell ref="C3:H3"/>
    <mergeCell ref="O3:T3"/>
    <mergeCell ref="I3:N3"/>
    <mergeCell ref="U3:Z3"/>
    <mergeCell ref="A8:A10"/>
    <mergeCell ref="A11:A13"/>
    <mergeCell ref="A14:A16"/>
    <mergeCell ref="A17:A19"/>
    <mergeCell ref="A20:A22"/>
    <mergeCell ref="A23:A25"/>
    <mergeCell ref="A26:A28"/>
    <mergeCell ref="A29:A31"/>
  </mergeCells>
  <pageMargins left="0.7" right="0.7" top="0.75" bottom="0.75" header="0.3" footer="0.3"/>
  <pageSetup paperSize="29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B995-E44C-4999-8465-2E9AF7E6C04D}">
  <sheetPr>
    <tabColor rgb="FFCC0099"/>
  </sheetPr>
  <dimension ref="A1:IP103"/>
  <sheetViews>
    <sheetView showGridLines="0" topLeftCell="A91" zoomScale="55" zoomScaleNormal="55" workbookViewId="0">
      <selection activeCell="N16" sqref="A15:Q16"/>
    </sheetView>
  </sheetViews>
  <sheetFormatPr baseColWidth="10" defaultRowHeight="15"/>
  <cols>
    <col min="1" max="1" width="35.28515625" customWidth="1"/>
    <col min="2" max="2" width="15.28515625" customWidth="1"/>
    <col min="3" max="3" width="19.42578125" customWidth="1"/>
    <col min="4" max="6" width="15.28515625" customWidth="1"/>
    <col min="7" max="7" width="18.5703125" customWidth="1"/>
    <col min="8" max="8" width="17.140625" customWidth="1"/>
    <col min="9" max="9" width="20.42578125" customWidth="1"/>
    <col min="10" max="10" width="15.28515625" customWidth="1"/>
    <col min="11" max="12" width="18.5703125" customWidth="1"/>
    <col min="13" max="13" width="17.5703125" customWidth="1"/>
    <col min="14" max="14" width="20" customWidth="1"/>
    <col min="15" max="15" width="15.28515625" customWidth="1"/>
    <col min="16" max="16" width="20.28515625" customWidth="1"/>
    <col min="17" max="17" width="23.140625" customWidth="1"/>
    <col min="18" max="18" width="24.140625" customWidth="1"/>
    <col min="19" max="19" width="35.7109375" customWidth="1"/>
    <col min="20" max="20" width="35.85546875" customWidth="1"/>
  </cols>
  <sheetData>
    <row r="1" spans="1:250" ht="31.5">
      <c r="A1" s="1" t="s">
        <v>1</v>
      </c>
      <c r="G1" s="270" t="s">
        <v>93</v>
      </c>
      <c r="J1" s="10" t="s">
        <v>94</v>
      </c>
      <c r="K1" s="448">
        <v>45961</v>
      </c>
    </row>
    <row r="3" spans="1:250" s="10" customFormat="1" ht="30.75">
      <c r="A3" s="55">
        <v>2020</v>
      </c>
      <c r="B3" s="8"/>
      <c r="C3" s="8"/>
      <c r="D3" s="8"/>
      <c r="E3" s="8"/>
      <c r="G3" s="9"/>
      <c r="H3" s="9"/>
      <c r="I3" s="9"/>
      <c r="J3" s="9"/>
      <c r="K3" s="9"/>
      <c r="L3" s="9"/>
      <c r="M3" s="9"/>
      <c r="N3" s="9"/>
      <c r="O3" s="9"/>
      <c r="P3" s="9"/>
      <c r="Q3" s="9"/>
      <c r="R3" s="9"/>
      <c r="S3" s="9"/>
      <c r="T3" s="9"/>
      <c r="U3" s="9"/>
      <c r="V3" s="9"/>
      <c r="W3" s="9"/>
      <c r="X3" s="9"/>
      <c r="Y3" s="9"/>
      <c r="Z3" s="9"/>
    </row>
    <row r="4" spans="1:250" s="10" customFormat="1" ht="27.75" customHeight="1">
      <c r="A4" s="795" t="s">
        <v>21</v>
      </c>
      <c r="B4" s="796" t="s">
        <v>22</v>
      </c>
      <c r="C4" s="797"/>
      <c r="D4" s="797"/>
      <c r="E4" s="797"/>
      <c r="F4" s="798"/>
      <c r="G4" s="799" t="s">
        <v>23</v>
      </c>
      <c r="H4" s="800"/>
      <c r="I4" s="800"/>
      <c r="J4" s="800"/>
      <c r="K4" s="800"/>
      <c r="L4" s="800"/>
      <c r="M4" s="800"/>
      <c r="N4" s="800"/>
      <c r="O4" s="800"/>
      <c r="P4" s="800"/>
      <c r="Q4" s="801"/>
      <c r="R4" s="802" t="s">
        <v>24</v>
      </c>
      <c r="S4" s="804" t="s">
        <v>109</v>
      </c>
      <c r="T4" s="793" t="s">
        <v>25</v>
      </c>
      <c r="U4" s="9"/>
      <c r="V4" s="9"/>
      <c r="W4" s="9"/>
      <c r="X4" s="9"/>
      <c r="Y4" s="9"/>
      <c r="Z4" s="9"/>
    </row>
    <row r="5" spans="1:250" s="10" customFormat="1" ht="86.25" customHeight="1">
      <c r="A5" s="795"/>
      <c r="B5" s="13" t="s">
        <v>26</v>
      </c>
      <c r="C5" s="11" t="s">
        <v>27</v>
      </c>
      <c r="D5" s="11" t="s">
        <v>28</v>
      </c>
      <c r="E5" s="11" t="s">
        <v>29</v>
      </c>
      <c r="F5" s="12" t="s">
        <v>30</v>
      </c>
      <c r="G5" s="13" t="s">
        <v>31</v>
      </c>
      <c r="H5" s="11" t="s">
        <v>32</v>
      </c>
      <c r="I5" s="11" t="s">
        <v>33</v>
      </c>
      <c r="J5" s="11" t="s">
        <v>34</v>
      </c>
      <c r="K5" s="11" t="s">
        <v>35</v>
      </c>
      <c r="L5" s="11" t="s">
        <v>36</v>
      </c>
      <c r="M5" s="11" t="s">
        <v>37</v>
      </c>
      <c r="N5" s="11" t="s">
        <v>38</v>
      </c>
      <c r="O5" s="11" t="s">
        <v>39</v>
      </c>
      <c r="P5" s="11" t="s">
        <v>40</v>
      </c>
      <c r="Q5" s="14" t="s">
        <v>41</v>
      </c>
      <c r="R5" s="803"/>
      <c r="S5" s="805"/>
      <c r="T5" s="794"/>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row>
    <row r="6" spans="1:250" s="10" customFormat="1" ht="22.5" customHeight="1">
      <c r="A6" s="17" t="s">
        <v>42</v>
      </c>
      <c r="B6" s="56">
        <v>6693.3531000000003</v>
      </c>
      <c r="C6" s="19">
        <v>1451.7686000000001</v>
      </c>
      <c r="D6" s="19">
        <v>2020.5115000000001</v>
      </c>
      <c r="E6" s="19"/>
      <c r="F6" s="20">
        <f t="shared" ref="F6:F7" si="0">B6+C6+D6+E6</f>
        <v>10165.6332</v>
      </c>
      <c r="G6" s="21">
        <v>353207.16</v>
      </c>
      <c r="H6" s="22">
        <v>1189.23</v>
      </c>
      <c r="I6" s="22">
        <v>1533.33</v>
      </c>
      <c r="J6" s="22">
        <v>3835.62</v>
      </c>
      <c r="K6" s="22">
        <v>61193.899999999994</v>
      </c>
      <c r="L6" s="22">
        <v>14436.61</v>
      </c>
      <c r="M6" s="22">
        <v>26097.379999999997</v>
      </c>
      <c r="N6" s="22">
        <v>120712.96000000001</v>
      </c>
      <c r="O6" s="22">
        <v>12129.7</v>
      </c>
      <c r="P6" s="22">
        <v>42607.799999999996</v>
      </c>
      <c r="Q6" s="23"/>
      <c r="R6" s="24">
        <f t="shared" ref="R6:R7" si="1">SUM(G6:Q6)</f>
        <v>636943.68999999994</v>
      </c>
      <c r="S6" s="22">
        <v>12458.899999999998</v>
      </c>
      <c r="T6" s="23">
        <f t="shared" ref="T6:T7" si="2">R6+S6</f>
        <v>649402.59</v>
      </c>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row>
    <row r="7" spans="1:250" s="33" customFormat="1" ht="22.5" customHeight="1">
      <c r="A7" s="25" t="s">
        <v>43</v>
      </c>
      <c r="B7" s="57">
        <v>17410.668300000001</v>
      </c>
      <c r="C7" s="26">
        <v>995.54719999999998</v>
      </c>
      <c r="D7" s="26">
        <v>1248.3610000000001</v>
      </c>
      <c r="E7" s="26"/>
      <c r="F7" s="27">
        <f t="shared" si="0"/>
        <v>19654.576500000003</v>
      </c>
      <c r="G7" s="28">
        <v>293647.34999999998</v>
      </c>
      <c r="H7" s="29">
        <v>125880.05</v>
      </c>
      <c r="I7" s="29">
        <v>506120.05</v>
      </c>
      <c r="J7" s="29">
        <v>45875.31</v>
      </c>
      <c r="K7" s="29">
        <v>41239.800000000003</v>
      </c>
      <c r="L7" s="29">
        <v>12327.119999999999</v>
      </c>
      <c r="M7" s="29">
        <v>10717.840000000002</v>
      </c>
      <c r="N7" s="29">
        <v>34431.74</v>
      </c>
      <c r="O7" s="29">
        <v>18197.689999999999</v>
      </c>
      <c r="P7" s="29">
        <v>30095.420000000002</v>
      </c>
      <c r="Q7" s="30"/>
      <c r="R7" s="31">
        <f t="shared" si="1"/>
        <v>1118532.3699999999</v>
      </c>
      <c r="S7" s="29">
        <v>26514.249999999993</v>
      </c>
      <c r="T7" s="30">
        <f t="shared" si="2"/>
        <v>1145046.6199999999</v>
      </c>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row>
    <row r="8" spans="1:250" s="10" customFormat="1" ht="22.5" customHeight="1">
      <c r="A8" s="17" t="s">
        <v>44</v>
      </c>
      <c r="B8" s="18"/>
      <c r="C8" s="19"/>
      <c r="D8" s="19" t="s">
        <v>5</v>
      </c>
      <c r="E8" s="19"/>
      <c r="F8" s="20" t="s">
        <v>5</v>
      </c>
      <c r="G8" s="21"/>
      <c r="H8" s="22"/>
      <c r="I8" s="22"/>
      <c r="J8" s="22">
        <v>0</v>
      </c>
      <c r="K8" s="22"/>
      <c r="L8" s="22"/>
      <c r="M8" s="22"/>
      <c r="N8" s="22" t="s">
        <v>5</v>
      </c>
      <c r="O8" s="22"/>
      <c r="P8" s="22" t="s">
        <v>5</v>
      </c>
      <c r="Q8" s="23"/>
      <c r="R8" s="24" t="s">
        <v>5</v>
      </c>
      <c r="S8" s="22" t="s">
        <v>5</v>
      </c>
      <c r="T8" s="23" t="s">
        <v>5</v>
      </c>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row>
    <row r="9" spans="1:250" s="33" customFormat="1" ht="22.5" customHeight="1">
      <c r="A9" s="25" t="s">
        <v>45</v>
      </c>
      <c r="B9" s="57">
        <v>147.68680000000001</v>
      </c>
      <c r="C9" s="26">
        <v>13.5686</v>
      </c>
      <c r="D9" s="26">
        <v>115.3548</v>
      </c>
      <c r="E9" s="26"/>
      <c r="F9" s="27">
        <f t="shared" ref="F9:F10" si="3">B9+C9+D9+E9</f>
        <v>276.61020000000002</v>
      </c>
      <c r="G9" s="28">
        <v>3626.89</v>
      </c>
      <c r="H9" s="29">
        <v>777.39</v>
      </c>
      <c r="I9" s="29">
        <v>232.15</v>
      </c>
      <c r="J9" s="29">
        <v>0</v>
      </c>
      <c r="K9" s="29">
        <v>163.62</v>
      </c>
      <c r="L9" s="29">
        <v>71.929999999999993</v>
      </c>
      <c r="M9" s="29">
        <v>57.7</v>
      </c>
      <c r="N9" s="29">
        <v>650.19000000000005</v>
      </c>
      <c r="O9" s="29">
        <v>592.77</v>
      </c>
      <c r="P9" s="29">
        <v>160.26999999999998</v>
      </c>
      <c r="Q9" s="30"/>
      <c r="R9" s="31">
        <f t="shared" ref="R9:R10" si="4">SUM(G9:Q9)</f>
        <v>6332.91</v>
      </c>
      <c r="S9" s="29">
        <v>180.11999999999995</v>
      </c>
      <c r="T9" s="30">
        <f t="shared" ref="T9:T10" si="5">R9+S9</f>
        <v>6513.03</v>
      </c>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row>
    <row r="10" spans="1:250" s="10" customFormat="1" ht="22.5" customHeight="1" thickBot="1">
      <c r="A10" s="34" t="s">
        <v>46</v>
      </c>
      <c r="B10" s="58">
        <v>453.19319999999999</v>
      </c>
      <c r="C10" s="35">
        <v>316.2921</v>
      </c>
      <c r="D10" s="35">
        <v>120.43049999999999</v>
      </c>
      <c r="E10" s="35"/>
      <c r="F10" s="36">
        <f t="shared" si="3"/>
        <v>889.91579999999999</v>
      </c>
      <c r="G10" s="37">
        <v>7177.9000000000005</v>
      </c>
      <c r="H10" s="38">
        <v>6692.07</v>
      </c>
      <c r="I10" s="38">
        <v>6727.8099999999995</v>
      </c>
      <c r="J10" s="38">
        <v>0</v>
      </c>
      <c r="K10" s="38">
        <v>6283.66</v>
      </c>
      <c r="L10" s="38">
        <v>4824.41</v>
      </c>
      <c r="M10" s="38">
        <v>6959.5</v>
      </c>
      <c r="N10" s="38">
        <v>3523.12</v>
      </c>
      <c r="O10" s="38">
        <v>1636.15</v>
      </c>
      <c r="P10" s="38">
        <v>2441.25</v>
      </c>
      <c r="Q10" s="39"/>
      <c r="R10" s="40">
        <f t="shared" si="4"/>
        <v>46265.87</v>
      </c>
      <c r="S10" s="38">
        <v>1510.8900000000003</v>
      </c>
      <c r="T10" s="39">
        <f t="shared" si="5"/>
        <v>47776.76</v>
      </c>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row>
    <row r="11" spans="1:250" s="10" customFormat="1" ht="26.25" customHeight="1" thickTop="1" thickBot="1">
      <c r="A11" s="41" t="s">
        <v>47</v>
      </c>
      <c r="B11" s="59">
        <f t="shared" ref="B11:T11" si="6">SUM(B6:B10)</f>
        <v>24704.901400000002</v>
      </c>
      <c r="C11" s="42">
        <f t="shared" si="6"/>
        <v>2777.1765000000005</v>
      </c>
      <c r="D11" s="42">
        <f t="shared" si="6"/>
        <v>3504.6578000000004</v>
      </c>
      <c r="E11" s="42">
        <f t="shared" si="6"/>
        <v>0</v>
      </c>
      <c r="F11" s="43">
        <f t="shared" si="6"/>
        <v>30986.735700000001</v>
      </c>
      <c r="G11" s="44">
        <f t="shared" si="6"/>
        <v>657659.30000000005</v>
      </c>
      <c r="H11" s="45">
        <f t="shared" si="6"/>
        <v>134538.74</v>
      </c>
      <c r="I11" s="45">
        <f t="shared" si="6"/>
        <v>514613.34</v>
      </c>
      <c r="J11" s="45">
        <f t="shared" si="6"/>
        <v>49710.93</v>
      </c>
      <c r="K11" s="45">
        <f t="shared" si="6"/>
        <v>108880.98</v>
      </c>
      <c r="L11" s="45">
        <f t="shared" si="6"/>
        <v>31660.07</v>
      </c>
      <c r="M11" s="45">
        <f t="shared" si="6"/>
        <v>43832.42</v>
      </c>
      <c r="N11" s="45">
        <f t="shared" si="6"/>
        <v>159318.01</v>
      </c>
      <c r="O11" s="45">
        <f t="shared" si="6"/>
        <v>32556.31</v>
      </c>
      <c r="P11" s="45">
        <f t="shared" si="6"/>
        <v>75304.740000000005</v>
      </c>
      <c r="Q11" s="46">
        <f t="shared" si="6"/>
        <v>0</v>
      </c>
      <c r="R11" s="44">
        <f t="shared" si="6"/>
        <v>1808074.8399999999</v>
      </c>
      <c r="S11" s="45">
        <f t="shared" si="6"/>
        <v>40664.159999999996</v>
      </c>
      <c r="T11" s="46">
        <f t="shared" si="6"/>
        <v>1848739</v>
      </c>
      <c r="U11" s="9"/>
      <c r="V11" s="9"/>
      <c r="W11" s="9"/>
    </row>
    <row r="12" spans="1:250" s="10" customFormat="1" ht="22.5" customHeight="1" thickTop="1" thickBot="1">
      <c r="A12" s="47" t="s">
        <v>48</v>
      </c>
      <c r="B12" s="48">
        <v>436324.05330000009</v>
      </c>
      <c r="C12" s="48">
        <v>203652.78980000009</v>
      </c>
      <c r="D12" s="48">
        <v>36130.818600000021</v>
      </c>
      <c r="E12" s="48">
        <v>80899.829899999997</v>
      </c>
      <c r="F12" s="49">
        <v>757007.49160000007</v>
      </c>
      <c r="G12" s="50">
        <v>6195197.7800000031</v>
      </c>
      <c r="H12" s="51">
        <v>9061215.0600000005</v>
      </c>
      <c r="I12" s="51">
        <v>3075511.1499999994</v>
      </c>
      <c r="J12" s="51">
        <v>245099.15</v>
      </c>
      <c r="K12" s="51">
        <v>3706386.4799999991</v>
      </c>
      <c r="L12" s="51">
        <v>5236877.3200000022</v>
      </c>
      <c r="M12" s="51">
        <v>4463900.9499999993</v>
      </c>
      <c r="N12" s="51">
        <v>1067625.8799999999</v>
      </c>
      <c r="O12" s="51">
        <v>931679.96</v>
      </c>
      <c r="P12" s="51">
        <v>505940.91</v>
      </c>
      <c r="Q12" s="52">
        <v>10744132.329999998</v>
      </c>
      <c r="R12" s="53">
        <v>45233566.969999976</v>
      </c>
      <c r="S12" s="51">
        <v>1156137.8099999998</v>
      </c>
      <c r="T12" s="52">
        <v>46389704.780000001</v>
      </c>
      <c r="U12" s="9"/>
      <c r="V12" s="9"/>
      <c r="W12" s="9"/>
    </row>
    <row r="13" spans="1:250" s="10" customFormat="1" ht="15.75" thickTop="1">
      <c r="A13" s="54"/>
      <c r="B13" s="8"/>
      <c r="E13" s="8"/>
      <c r="F13" s="8"/>
      <c r="G13" s="9"/>
      <c r="H13" s="9"/>
      <c r="I13" s="9"/>
      <c r="J13" s="9"/>
      <c r="K13" s="9"/>
      <c r="L13" s="9"/>
      <c r="M13" s="9"/>
      <c r="N13" s="9"/>
      <c r="O13" s="9"/>
      <c r="P13" s="9"/>
      <c r="Q13" s="9"/>
      <c r="R13" s="9"/>
      <c r="S13" s="9"/>
      <c r="T13" s="9"/>
      <c r="U13" s="9"/>
      <c r="V13" s="9"/>
      <c r="W13" s="9"/>
      <c r="X13" s="9"/>
      <c r="Y13" s="9"/>
      <c r="Z13" s="9"/>
    </row>
    <row r="14" spans="1:250" s="10" customFormat="1" ht="30.75">
      <c r="A14" s="7">
        <v>2021</v>
      </c>
      <c r="B14" s="8"/>
      <c r="C14" s="8"/>
      <c r="D14" s="8"/>
      <c r="E14" s="8"/>
      <c r="F14" s="8"/>
      <c r="G14" s="9"/>
      <c r="H14" s="9"/>
      <c r="I14" s="9"/>
      <c r="J14" s="9"/>
      <c r="K14" s="9"/>
      <c r="L14" s="9"/>
      <c r="M14" s="9"/>
      <c r="N14" s="9"/>
      <c r="O14" s="9"/>
      <c r="P14" s="9"/>
      <c r="Q14" s="9"/>
      <c r="R14" s="9"/>
      <c r="S14" s="9"/>
      <c r="T14" s="9"/>
      <c r="U14" s="9"/>
      <c r="V14" s="9"/>
      <c r="W14" s="9"/>
      <c r="X14" s="9"/>
      <c r="Y14" s="9"/>
      <c r="Z14" s="9"/>
    </row>
    <row r="15" spans="1:250" s="10" customFormat="1" ht="27.75" customHeight="1">
      <c r="A15" s="795" t="s">
        <v>21</v>
      </c>
      <c r="B15" s="796" t="s">
        <v>22</v>
      </c>
      <c r="C15" s="797"/>
      <c r="D15" s="797"/>
      <c r="E15" s="797"/>
      <c r="F15" s="798"/>
      <c r="G15" s="799" t="s">
        <v>23</v>
      </c>
      <c r="H15" s="800"/>
      <c r="I15" s="800"/>
      <c r="J15" s="800"/>
      <c r="K15" s="800"/>
      <c r="L15" s="800"/>
      <c r="M15" s="800"/>
      <c r="N15" s="800"/>
      <c r="O15" s="800"/>
      <c r="P15" s="800"/>
      <c r="Q15" s="801"/>
      <c r="R15" s="802" t="s">
        <v>24</v>
      </c>
      <c r="S15" s="804" t="s">
        <v>109</v>
      </c>
      <c r="T15" s="793" t="s">
        <v>25</v>
      </c>
      <c r="U15" s="9"/>
      <c r="V15" s="9"/>
      <c r="W15" s="9"/>
      <c r="X15" s="9"/>
      <c r="Y15" s="9"/>
      <c r="Z15" s="9"/>
    </row>
    <row r="16" spans="1:250" s="10" customFormat="1" ht="75" customHeight="1">
      <c r="A16" s="795"/>
      <c r="B16" s="13" t="s">
        <v>26</v>
      </c>
      <c r="C16" s="11" t="s">
        <v>27</v>
      </c>
      <c r="D16" s="11" t="s">
        <v>28</v>
      </c>
      <c r="E16" s="11" t="s">
        <v>29</v>
      </c>
      <c r="F16" s="12" t="s">
        <v>30</v>
      </c>
      <c r="G16" s="13" t="s">
        <v>31</v>
      </c>
      <c r="H16" s="11" t="s">
        <v>32</v>
      </c>
      <c r="I16" s="11" t="s">
        <v>33</v>
      </c>
      <c r="J16" s="11" t="s">
        <v>34</v>
      </c>
      <c r="K16" s="11" t="s">
        <v>35</v>
      </c>
      <c r="L16" s="11" t="s">
        <v>36</v>
      </c>
      <c r="M16" s="11" t="s">
        <v>37</v>
      </c>
      <c r="N16" s="11" t="s">
        <v>38</v>
      </c>
      <c r="O16" s="11" t="s">
        <v>39</v>
      </c>
      <c r="P16" s="11" t="s">
        <v>40</v>
      </c>
      <c r="Q16" s="14" t="s">
        <v>41</v>
      </c>
      <c r="R16" s="803"/>
      <c r="S16" s="805"/>
      <c r="T16" s="794"/>
      <c r="U16" s="9"/>
      <c r="V16" s="9"/>
      <c r="W16" s="9"/>
      <c r="X16" s="9"/>
      <c r="Y16" s="9"/>
      <c r="Z16" s="9"/>
    </row>
    <row r="17" spans="1:26" s="10" customFormat="1" ht="26.25" customHeight="1">
      <c r="A17" s="17" t="s">
        <v>42</v>
      </c>
      <c r="B17" s="56">
        <v>6611.6371000000017</v>
      </c>
      <c r="C17" s="19">
        <v>1635.3871999999999</v>
      </c>
      <c r="D17" s="19">
        <v>1511.8276000000001</v>
      </c>
      <c r="E17" s="19"/>
      <c r="F17" s="20">
        <v>9758.8519000000015</v>
      </c>
      <c r="G17" s="21">
        <v>139980.87000000002</v>
      </c>
      <c r="H17" s="22">
        <v>737</v>
      </c>
      <c r="I17" s="22">
        <v>897</v>
      </c>
      <c r="J17" s="22">
        <v>0</v>
      </c>
      <c r="K17" s="22">
        <v>32478.76</v>
      </c>
      <c r="L17" s="22">
        <v>8127.4300000000012</v>
      </c>
      <c r="M17" s="22">
        <v>15450.229999999998</v>
      </c>
      <c r="N17" s="22">
        <v>23245.550000000003</v>
      </c>
      <c r="O17" s="22">
        <v>5268.7300000000005</v>
      </c>
      <c r="P17" s="22">
        <v>19781.18</v>
      </c>
      <c r="Q17" s="23"/>
      <c r="R17" s="24">
        <v>245966.75000000003</v>
      </c>
      <c r="S17" s="22">
        <v>4548.7899999999981</v>
      </c>
      <c r="T17" s="23">
        <v>250515.54000000004</v>
      </c>
      <c r="U17" s="9"/>
      <c r="V17" s="9"/>
      <c r="W17" s="9"/>
      <c r="X17" s="9"/>
      <c r="Y17" s="9"/>
      <c r="Z17" s="9"/>
    </row>
    <row r="18" spans="1:26" s="10" customFormat="1" ht="26.25" customHeight="1">
      <c r="A18" s="25" t="s">
        <v>43</v>
      </c>
      <c r="B18" s="57">
        <v>17238.894499999999</v>
      </c>
      <c r="C18" s="26">
        <v>1106.7682</v>
      </c>
      <c r="D18" s="26">
        <v>1329.0369000000001</v>
      </c>
      <c r="E18" s="26"/>
      <c r="F18" s="27">
        <v>19674.6996</v>
      </c>
      <c r="G18" s="28">
        <v>233319.72999999995</v>
      </c>
      <c r="H18" s="29">
        <v>112226.89999999998</v>
      </c>
      <c r="I18" s="29">
        <v>448605.61000000004</v>
      </c>
      <c r="J18" s="29">
        <v>39.25</v>
      </c>
      <c r="K18" s="29">
        <v>26450.739999999998</v>
      </c>
      <c r="L18" s="29">
        <v>6105.1399999999994</v>
      </c>
      <c r="M18" s="29">
        <v>6381.9</v>
      </c>
      <c r="N18" s="29">
        <v>19144.879999999997</v>
      </c>
      <c r="O18" s="29">
        <v>11014.57</v>
      </c>
      <c r="P18" s="29">
        <v>13841.789999999999</v>
      </c>
      <c r="Q18" s="30"/>
      <c r="R18" s="31">
        <v>877130.51</v>
      </c>
      <c r="S18" s="29">
        <v>15014.239999999991</v>
      </c>
      <c r="T18" s="30">
        <v>892144.75</v>
      </c>
      <c r="U18" s="9"/>
      <c r="V18" s="9"/>
      <c r="W18" s="9"/>
      <c r="X18" s="9"/>
      <c r="Y18" s="9"/>
      <c r="Z18" s="9"/>
    </row>
    <row r="19" spans="1:26" s="10" customFormat="1" ht="26.25" customHeight="1">
      <c r="A19" s="17" t="s">
        <v>44</v>
      </c>
      <c r="B19" s="18"/>
      <c r="C19" s="19"/>
      <c r="D19" s="19" t="s">
        <v>5</v>
      </c>
      <c r="E19" s="19"/>
      <c r="F19" s="20" t="s">
        <v>5</v>
      </c>
      <c r="G19" s="21"/>
      <c r="H19" s="22"/>
      <c r="I19" s="22"/>
      <c r="J19" s="22">
        <v>0</v>
      </c>
      <c r="K19" s="22"/>
      <c r="L19" s="22"/>
      <c r="M19" s="22"/>
      <c r="N19" s="22" t="s">
        <v>5</v>
      </c>
      <c r="O19" s="22"/>
      <c r="P19" s="22" t="s">
        <v>5</v>
      </c>
      <c r="Q19" s="23"/>
      <c r="R19" s="24" t="s">
        <v>5</v>
      </c>
      <c r="S19" s="22" t="s">
        <v>5</v>
      </c>
      <c r="T19" s="23" t="s">
        <v>5</v>
      </c>
      <c r="U19" s="9"/>
      <c r="V19" s="9"/>
      <c r="W19" s="9"/>
      <c r="X19" s="9"/>
      <c r="Y19" s="9"/>
      <c r="Z19" s="9"/>
    </row>
    <row r="20" spans="1:26" s="10" customFormat="1" ht="26.25" customHeight="1">
      <c r="A20" s="25" t="s">
        <v>45</v>
      </c>
      <c r="B20" s="57">
        <v>145.1498</v>
      </c>
      <c r="C20" s="26">
        <v>13.602899999999998</v>
      </c>
      <c r="D20" s="26">
        <v>50.2699</v>
      </c>
      <c r="E20" s="26"/>
      <c r="F20" s="27">
        <v>209.02260000000001</v>
      </c>
      <c r="G20" s="28">
        <v>2366.4300000000003</v>
      </c>
      <c r="H20" s="29">
        <v>865.44</v>
      </c>
      <c r="I20" s="29">
        <v>358.4</v>
      </c>
      <c r="J20" s="29">
        <v>0</v>
      </c>
      <c r="K20" s="29">
        <v>96.5</v>
      </c>
      <c r="L20" s="29">
        <v>128.85</v>
      </c>
      <c r="M20" s="29">
        <v>90.9</v>
      </c>
      <c r="N20" s="29">
        <v>382.38</v>
      </c>
      <c r="O20" s="29">
        <v>447.81</v>
      </c>
      <c r="P20" s="29">
        <v>154.54000000000002</v>
      </c>
      <c r="Q20" s="30"/>
      <c r="R20" s="31">
        <v>4891.2500000000009</v>
      </c>
      <c r="S20" s="29">
        <v>171.99999999999997</v>
      </c>
      <c r="T20" s="30">
        <v>5063.2500000000009</v>
      </c>
      <c r="U20" s="9"/>
      <c r="V20" s="9"/>
      <c r="W20" s="9"/>
      <c r="X20" s="9"/>
      <c r="Y20" s="9"/>
      <c r="Z20" s="9"/>
    </row>
    <row r="21" spans="1:26" s="10" customFormat="1" ht="26.25" customHeight="1" thickBot="1">
      <c r="A21" s="34" t="s">
        <v>46</v>
      </c>
      <c r="B21" s="58">
        <v>442.27380000000005</v>
      </c>
      <c r="C21" s="35">
        <v>295.89760000000001</v>
      </c>
      <c r="D21" s="35">
        <v>148.53719999999998</v>
      </c>
      <c r="E21" s="35"/>
      <c r="F21" s="36">
        <v>886.70860000000016</v>
      </c>
      <c r="G21" s="37">
        <v>5584.9</v>
      </c>
      <c r="H21" s="38">
        <v>5884.12</v>
      </c>
      <c r="I21" s="38">
        <v>5481.5700000000006</v>
      </c>
      <c r="J21" s="38">
        <v>0</v>
      </c>
      <c r="K21" s="38">
        <v>4814.07</v>
      </c>
      <c r="L21" s="38">
        <v>3232.89</v>
      </c>
      <c r="M21" s="38">
        <v>4861.9799999999996</v>
      </c>
      <c r="N21" s="38">
        <v>2522.7200000000003</v>
      </c>
      <c r="O21" s="38">
        <v>1597.47</v>
      </c>
      <c r="P21" s="38">
        <v>1704.54</v>
      </c>
      <c r="Q21" s="39"/>
      <c r="R21" s="40">
        <v>35684.26</v>
      </c>
      <c r="S21" s="38">
        <v>1043.8700000000001</v>
      </c>
      <c r="T21" s="39">
        <v>36728.130000000005</v>
      </c>
      <c r="U21" s="9"/>
      <c r="V21" s="9"/>
      <c r="W21" s="9"/>
      <c r="X21" s="9"/>
      <c r="Y21" s="9"/>
      <c r="Z21" s="9"/>
    </row>
    <row r="22" spans="1:26" s="10" customFormat="1" ht="26.25" customHeight="1" thickTop="1" thickBot="1">
      <c r="A22" s="41" t="s">
        <v>47</v>
      </c>
      <c r="B22" s="59">
        <f t="shared" ref="B22:T22" si="7">SUM(B16:B21)</f>
        <v>24437.9552</v>
      </c>
      <c r="C22" s="42">
        <f t="shared" si="7"/>
        <v>3051.6558999999997</v>
      </c>
      <c r="D22" s="42">
        <f t="shared" si="7"/>
        <v>3039.6715999999997</v>
      </c>
      <c r="E22" s="42">
        <f t="shared" si="7"/>
        <v>0</v>
      </c>
      <c r="F22" s="43">
        <f t="shared" si="7"/>
        <v>30529.282700000003</v>
      </c>
      <c r="G22" s="44">
        <f t="shared" si="7"/>
        <v>381251.93</v>
      </c>
      <c r="H22" s="45">
        <f t="shared" si="7"/>
        <v>119713.45999999998</v>
      </c>
      <c r="I22" s="45">
        <f t="shared" si="7"/>
        <v>455342.58000000007</v>
      </c>
      <c r="J22" s="45">
        <f t="shared" si="7"/>
        <v>39.25</v>
      </c>
      <c r="K22" s="45">
        <f t="shared" si="7"/>
        <v>63840.07</v>
      </c>
      <c r="L22" s="45">
        <f t="shared" si="7"/>
        <v>17594.310000000001</v>
      </c>
      <c r="M22" s="45">
        <f t="shared" si="7"/>
        <v>26785.01</v>
      </c>
      <c r="N22" s="45">
        <f t="shared" si="7"/>
        <v>45295.53</v>
      </c>
      <c r="O22" s="45">
        <f t="shared" si="7"/>
        <v>18328.580000000002</v>
      </c>
      <c r="P22" s="45">
        <f t="shared" si="7"/>
        <v>35482.050000000003</v>
      </c>
      <c r="Q22" s="46">
        <f t="shared" si="7"/>
        <v>0</v>
      </c>
      <c r="R22" s="44">
        <f t="shared" si="7"/>
        <v>1163672.77</v>
      </c>
      <c r="S22" s="45">
        <f t="shared" si="7"/>
        <v>20778.899999999987</v>
      </c>
      <c r="T22" s="46">
        <f t="shared" si="7"/>
        <v>1184451.67</v>
      </c>
      <c r="U22" s="9"/>
      <c r="V22" s="9"/>
      <c r="W22" s="9"/>
      <c r="X22" s="9"/>
      <c r="Y22" s="9"/>
      <c r="Z22" s="9"/>
    </row>
    <row r="23" spans="1:26" s="10" customFormat="1" ht="26.25" customHeight="1" thickTop="1" thickBot="1">
      <c r="A23" s="47" t="s">
        <v>48</v>
      </c>
      <c r="B23" s="48">
        <v>449424.88880000007</v>
      </c>
      <c r="C23" s="48">
        <v>202444.69689999998</v>
      </c>
      <c r="D23" s="48">
        <v>35102.009699999981</v>
      </c>
      <c r="E23" s="48">
        <v>81952.192999999999</v>
      </c>
      <c r="F23" s="49">
        <v>768923.78840000008</v>
      </c>
      <c r="G23" s="50">
        <v>5234286.7400000012</v>
      </c>
      <c r="H23" s="51">
        <v>7796246.2700000014</v>
      </c>
      <c r="I23" s="51">
        <v>2892799.1</v>
      </c>
      <c r="J23" s="51">
        <v>63023.360000000001</v>
      </c>
      <c r="K23" s="51">
        <v>2821745.2199999993</v>
      </c>
      <c r="L23" s="51">
        <v>3935604.2100000014</v>
      </c>
      <c r="M23" s="51">
        <v>3274475.8499999996</v>
      </c>
      <c r="N23" s="51">
        <v>659464.39</v>
      </c>
      <c r="O23" s="51">
        <v>504578.35999999993</v>
      </c>
      <c r="P23" s="51">
        <v>280794.57999999996</v>
      </c>
      <c r="Q23" s="52">
        <v>9524952.9700000007</v>
      </c>
      <c r="R23" s="53">
        <v>36987971.049999997</v>
      </c>
      <c r="S23" s="51">
        <v>835472.44000000006</v>
      </c>
      <c r="T23" s="52">
        <v>37823443.49000001</v>
      </c>
      <c r="U23" s="9"/>
      <c r="V23" s="9"/>
      <c r="W23" s="9"/>
      <c r="X23" s="9"/>
      <c r="Y23" s="9"/>
      <c r="Z23" s="9"/>
    </row>
    <row r="24" spans="1:26" s="10" customFormat="1" ht="15.75" thickTop="1">
      <c r="A24" s="54"/>
      <c r="B24" s="8"/>
      <c r="C24" s="8"/>
      <c r="D24" s="8"/>
      <c r="E24" s="8"/>
      <c r="F24" s="8"/>
      <c r="G24" s="9"/>
      <c r="H24" s="9"/>
      <c r="I24" s="9"/>
      <c r="J24" s="9"/>
      <c r="K24" s="9"/>
      <c r="L24" s="9"/>
      <c r="M24" s="9"/>
      <c r="N24" s="9"/>
      <c r="O24" s="9"/>
      <c r="P24" s="9"/>
      <c r="Q24" s="9"/>
      <c r="R24" s="9"/>
      <c r="S24" s="9"/>
      <c r="T24" s="9"/>
      <c r="U24" s="9"/>
      <c r="V24" s="9"/>
      <c r="W24" s="9"/>
      <c r="X24" s="9"/>
      <c r="Y24" s="9"/>
      <c r="Z24" s="9"/>
    </row>
    <row r="25" spans="1:26" s="10" customFormat="1" ht="30.75">
      <c r="A25" s="7">
        <v>2022</v>
      </c>
      <c r="B25" s="8"/>
      <c r="C25" s="8"/>
      <c r="D25" s="8"/>
      <c r="E25" s="8"/>
      <c r="F25" s="8"/>
      <c r="G25" s="9"/>
      <c r="H25" s="9"/>
      <c r="I25" s="9"/>
      <c r="J25" s="9"/>
      <c r="K25" s="9"/>
      <c r="L25" s="9"/>
      <c r="M25" s="9"/>
      <c r="N25" s="9"/>
      <c r="O25" s="9"/>
      <c r="P25" s="9"/>
      <c r="Q25" s="9"/>
      <c r="R25" s="9"/>
      <c r="S25" s="9"/>
      <c r="T25" s="9"/>
      <c r="U25" s="9"/>
      <c r="V25" s="9"/>
      <c r="W25" s="9"/>
      <c r="X25" s="9"/>
      <c r="Y25" s="9"/>
      <c r="Z25" s="9"/>
    </row>
    <row r="26" spans="1:26" s="10" customFormat="1" ht="31.5" customHeight="1">
      <c r="A26" s="795" t="s">
        <v>21</v>
      </c>
      <c r="B26" s="796" t="s">
        <v>22</v>
      </c>
      <c r="C26" s="797"/>
      <c r="D26" s="797"/>
      <c r="E26" s="797"/>
      <c r="F26" s="798"/>
      <c r="G26" s="799" t="s">
        <v>23</v>
      </c>
      <c r="H26" s="800"/>
      <c r="I26" s="800"/>
      <c r="J26" s="800"/>
      <c r="K26" s="800"/>
      <c r="L26" s="800"/>
      <c r="M26" s="800"/>
      <c r="N26" s="800"/>
      <c r="O26" s="800"/>
      <c r="P26" s="800"/>
      <c r="Q26" s="801"/>
      <c r="R26" s="802" t="s">
        <v>24</v>
      </c>
      <c r="S26" s="804" t="s">
        <v>109</v>
      </c>
      <c r="T26" s="793" t="s">
        <v>25</v>
      </c>
      <c r="U26" s="9"/>
      <c r="V26" s="9"/>
      <c r="W26" s="9"/>
      <c r="X26" s="9"/>
      <c r="Y26" s="9"/>
      <c r="Z26" s="9"/>
    </row>
    <row r="27" spans="1:26" s="10" customFormat="1" ht="78.75" customHeight="1">
      <c r="A27" s="795"/>
      <c r="B27" s="13" t="s">
        <v>26</v>
      </c>
      <c r="C27" s="11" t="s">
        <v>27</v>
      </c>
      <c r="D27" s="11" t="s">
        <v>28</v>
      </c>
      <c r="E27" s="11" t="s">
        <v>29</v>
      </c>
      <c r="F27" s="12" t="s">
        <v>30</v>
      </c>
      <c r="G27" s="13" t="s">
        <v>31</v>
      </c>
      <c r="H27" s="11" t="s">
        <v>32</v>
      </c>
      <c r="I27" s="11" t="s">
        <v>33</v>
      </c>
      <c r="J27" s="11" t="s">
        <v>34</v>
      </c>
      <c r="K27" s="11" t="s">
        <v>35</v>
      </c>
      <c r="L27" s="11" t="s">
        <v>36</v>
      </c>
      <c r="M27" s="11" t="s">
        <v>37</v>
      </c>
      <c r="N27" s="11" t="s">
        <v>38</v>
      </c>
      <c r="O27" s="11" t="s">
        <v>39</v>
      </c>
      <c r="P27" s="11" t="s">
        <v>40</v>
      </c>
      <c r="Q27" s="14" t="s">
        <v>41</v>
      </c>
      <c r="R27" s="803"/>
      <c r="S27" s="805"/>
      <c r="T27" s="794"/>
    </row>
    <row r="28" spans="1:26" s="10" customFormat="1" ht="26.25" customHeight="1">
      <c r="A28" s="17" t="s">
        <v>42</v>
      </c>
      <c r="B28" s="56">
        <v>6313.7714000000014</v>
      </c>
      <c r="C28" s="19">
        <v>1628.1984999999993</v>
      </c>
      <c r="D28" s="19">
        <v>1611.3393999999998</v>
      </c>
      <c r="E28" s="19"/>
      <c r="F28" s="20">
        <f t="shared" ref="F28:F29" si="8">SUM(B28:E28)</f>
        <v>9553.3093000000008</v>
      </c>
      <c r="G28" s="21">
        <v>252315.52999999997</v>
      </c>
      <c r="H28" s="22">
        <v>841.88</v>
      </c>
      <c r="I28" s="22">
        <v>1448.1799999999998</v>
      </c>
      <c r="J28" s="22">
        <v>470.03</v>
      </c>
      <c r="K28" s="22">
        <v>58518.03</v>
      </c>
      <c r="L28" s="22">
        <v>12012.169999999998</v>
      </c>
      <c r="M28" s="22">
        <v>19063.75</v>
      </c>
      <c r="N28" s="22">
        <v>47726.8</v>
      </c>
      <c r="O28" s="22">
        <v>8266.6200000000008</v>
      </c>
      <c r="P28" s="22">
        <v>28511.780000000002</v>
      </c>
      <c r="Q28" s="23"/>
      <c r="R28" s="24">
        <v>429174.76999999996</v>
      </c>
      <c r="S28" s="22">
        <v>8323.35</v>
      </c>
      <c r="T28" s="23">
        <v>437498.12</v>
      </c>
    </row>
    <row r="29" spans="1:26" s="10" customFormat="1" ht="26.25" customHeight="1">
      <c r="A29" s="25" t="s">
        <v>43</v>
      </c>
      <c r="B29" s="57">
        <v>17943.434999999994</v>
      </c>
      <c r="C29" s="26">
        <v>1114.7528000000004</v>
      </c>
      <c r="D29" s="26">
        <v>1307.0586000000001</v>
      </c>
      <c r="E29" s="26"/>
      <c r="F29" s="27">
        <f t="shared" si="8"/>
        <v>20365.246399999996</v>
      </c>
      <c r="G29" s="28">
        <v>297320.14999999985</v>
      </c>
      <c r="H29" s="29">
        <v>129766</v>
      </c>
      <c r="I29" s="29">
        <v>415998.58</v>
      </c>
      <c r="J29" s="29">
        <v>4114.8600000000006</v>
      </c>
      <c r="K29" s="29">
        <v>39792.31</v>
      </c>
      <c r="L29" s="29">
        <v>10076.58</v>
      </c>
      <c r="M29" s="29">
        <v>8888.2900000000009</v>
      </c>
      <c r="N29" s="29">
        <v>27565.870000000003</v>
      </c>
      <c r="O29" s="29">
        <v>15147.42</v>
      </c>
      <c r="P29" s="29">
        <v>16530.440000000002</v>
      </c>
      <c r="Q29" s="30"/>
      <c r="R29" s="31">
        <v>965200.5</v>
      </c>
      <c r="S29" s="29">
        <v>17411.29</v>
      </c>
      <c r="T29" s="30">
        <v>982611.7899999998</v>
      </c>
    </row>
    <row r="30" spans="1:26" s="10" customFormat="1" ht="26.25" customHeight="1">
      <c r="A30" s="17" t="s">
        <v>44</v>
      </c>
      <c r="B30" s="18"/>
      <c r="C30" s="19"/>
      <c r="D30" s="19" t="s">
        <v>5</v>
      </c>
      <c r="E30" s="19"/>
      <c r="F30" s="20" t="s">
        <v>5</v>
      </c>
      <c r="G30" s="21"/>
      <c r="H30" s="22"/>
      <c r="I30" s="22"/>
      <c r="J30" s="22">
        <v>0</v>
      </c>
      <c r="K30" s="22"/>
      <c r="L30" s="22"/>
      <c r="M30" s="22"/>
      <c r="N30" s="22" t="s">
        <v>5</v>
      </c>
      <c r="O30" s="22"/>
      <c r="P30" s="22" t="s">
        <v>5</v>
      </c>
      <c r="Q30" s="23"/>
      <c r="R30" s="24" t="s">
        <v>5</v>
      </c>
      <c r="S30" s="22" t="s">
        <v>5</v>
      </c>
      <c r="T30" s="23" t="s">
        <v>5</v>
      </c>
    </row>
    <row r="31" spans="1:26" s="10" customFormat="1" ht="26.25" customHeight="1">
      <c r="A31" s="25" t="s">
        <v>45</v>
      </c>
      <c r="B31" s="57">
        <v>145.1216</v>
      </c>
      <c r="C31" s="26">
        <v>15.5495</v>
      </c>
      <c r="D31" s="26">
        <v>54.240899999999996</v>
      </c>
      <c r="E31" s="26"/>
      <c r="F31" s="27">
        <f t="shared" ref="F31:F32" si="9">SUM(B31:E31)</f>
        <v>214.91199999999998</v>
      </c>
      <c r="G31" s="28">
        <v>3908.5</v>
      </c>
      <c r="H31" s="29">
        <v>1581.69</v>
      </c>
      <c r="I31" s="29">
        <v>440.4</v>
      </c>
      <c r="J31" s="29">
        <v>0</v>
      </c>
      <c r="K31" s="29">
        <v>369.7</v>
      </c>
      <c r="L31" s="29">
        <v>204.6</v>
      </c>
      <c r="M31" s="29">
        <v>174.8</v>
      </c>
      <c r="N31" s="29">
        <v>873.23</v>
      </c>
      <c r="O31" s="29">
        <v>816.04000000000008</v>
      </c>
      <c r="P31" s="29">
        <v>423.05</v>
      </c>
      <c r="Q31" s="30"/>
      <c r="R31" s="31">
        <v>8792.01</v>
      </c>
      <c r="S31" s="29">
        <v>315.53999999999996</v>
      </c>
      <c r="T31" s="30">
        <v>9107.5499999999993</v>
      </c>
    </row>
    <row r="32" spans="1:26" s="10" customFormat="1" ht="26.25" customHeight="1" thickBot="1">
      <c r="A32" s="34" t="s">
        <v>46</v>
      </c>
      <c r="B32" s="58">
        <v>483.75370000000004</v>
      </c>
      <c r="C32" s="35">
        <v>326.64109999999999</v>
      </c>
      <c r="D32" s="35">
        <v>137.572</v>
      </c>
      <c r="E32" s="35"/>
      <c r="F32" s="36">
        <f t="shared" si="9"/>
        <v>947.96680000000003</v>
      </c>
      <c r="G32" s="37">
        <v>7225.5</v>
      </c>
      <c r="H32" s="38">
        <v>5031.3600000000006</v>
      </c>
      <c r="I32" s="38">
        <v>4590.37</v>
      </c>
      <c r="J32" s="38">
        <v>0</v>
      </c>
      <c r="K32" s="38">
        <v>5456.28</v>
      </c>
      <c r="L32" s="38">
        <v>3937.05</v>
      </c>
      <c r="M32" s="38">
        <v>4767.7</v>
      </c>
      <c r="N32" s="38">
        <v>2596.12</v>
      </c>
      <c r="O32" s="38">
        <v>1448.49</v>
      </c>
      <c r="P32" s="38">
        <v>1797.5</v>
      </c>
      <c r="Q32" s="39"/>
      <c r="R32" s="40">
        <v>36850.369999999995</v>
      </c>
      <c r="S32" s="38">
        <v>941.13999999999987</v>
      </c>
      <c r="T32" s="39">
        <v>37791.509999999995</v>
      </c>
    </row>
    <row r="33" spans="1:26" s="10" customFormat="1" ht="26.25" customHeight="1" thickTop="1" thickBot="1">
      <c r="A33" s="41" t="s">
        <v>47</v>
      </c>
      <c r="B33" s="59">
        <f t="shared" ref="B33:T33" si="10">SUM(B28:B32)</f>
        <v>24886.081699999995</v>
      </c>
      <c r="C33" s="42">
        <f t="shared" si="10"/>
        <v>3085.1418999999996</v>
      </c>
      <c r="D33" s="42">
        <f t="shared" si="10"/>
        <v>3110.2109</v>
      </c>
      <c r="E33" s="42">
        <f t="shared" si="10"/>
        <v>0</v>
      </c>
      <c r="F33" s="43">
        <f t="shared" si="10"/>
        <v>31081.434499999996</v>
      </c>
      <c r="G33" s="44">
        <f t="shared" si="10"/>
        <v>560769.67999999982</v>
      </c>
      <c r="H33" s="45">
        <f t="shared" si="10"/>
        <v>137220.93</v>
      </c>
      <c r="I33" s="45">
        <f t="shared" si="10"/>
        <v>422477.53</v>
      </c>
      <c r="J33" s="45">
        <f t="shared" si="10"/>
        <v>4584.8900000000003</v>
      </c>
      <c r="K33" s="45">
        <f t="shared" si="10"/>
        <v>104136.31999999999</v>
      </c>
      <c r="L33" s="45">
        <f t="shared" si="10"/>
        <v>26230.399999999998</v>
      </c>
      <c r="M33" s="45">
        <f t="shared" si="10"/>
        <v>32894.54</v>
      </c>
      <c r="N33" s="45">
        <f t="shared" si="10"/>
        <v>78762.02</v>
      </c>
      <c r="O33" s="45">
        <f t="shared" si="10"/>
        <v>25678.570000000003</v>
      </c>
      <c r="P33" s="45">
        <f t="shared" si="10"/>
        <v>47262.770000000004</v>
      </c>
      <c r="Q33" s="46">
        <f t="shared" si="10"/>
        <v>0</v>
      </c>
      <c r="R33" s="44">
        <f t="shared" si="10"/>
        <v>1440017.65</v>
      </c>
      <c r="S33" s="45">
        <f t="shared" si="10"/>
        <v>26991.32</v>
      </c>
      <c r="T33" s="46">
        <f t="shared" si="10"/>
        <v>1467008.9699999997</v>
      </c>
    </row>
    <row r="34" spans="1:26" s="10" customFormat="1" ht="26.25" customHeight="1" thickTop="1" thickBot="1">
      <c r="A34" s="47" t="s">
        <v>48</v>
      </c>
      <c r="B34" s="48">
        <v>433846.32519999979</v>
      </c>
      <c r="C34" s="48">
        <v>209528.91709999993</v>
      </c>
      <c r="D34" s="48">
        <v>43828.927199999998</v>
      </c>
      <c r="E34" s="48">
        <v>84617.224099999992</v>
      </c>
      <c r="F34" s="49">
        <v>771821.39360000018</v>
      </c>
      <c r="G34" s="50">
        <v>7934037.0099999998</v>
      </c>
      <c r="H34" s="51">
        <v>8596002.2599999998</v>
      </c>
      <c r="I34" s="51">
        <v>2903910.52</v>
      </c>
      <c r="J34" s="51">
        <v>146684.89999999997</v>
      </c>
      <c r="K34" s="51">
        <v>3653146.41</v>
      </c>
      <c r="L34" s="51">
        <v>4948893.3199999994</v>
      </c>
      <c r="M34" s="51">
        <v>3989012.61</v>
      </c>
      <c r="N34" s="51">
        <v>1045697.68</v>
      </c>
      <c r="O34" s="51">
        <v>828850.47000000032</v>
      </c>
      <c r="P34" s="51">
        <v>374613.38000000012</v>
      </c>
      <c r="Q34" s="52">
        <v>10281163.470000001</v>
      </c>
      <c r="R34" s="53">
        <v>44702012.029999986</v>
      </c>
      <c r="S34" s="51">
        <v>1128228.1700000002</v>
      </c>
      <c r="T34" s="52">
        <v>45830240.200000025</v>
      </c>
      <c r="U34" s="9"/>
      <c r="V34" s="9"/>
      <c r="W34" s="9"/>
      <c r="X34" s="9"/>
      <c r="Y34" s="9"/>
      <c r="Z34" s="9"/>
    </row>
    <row r="35" spans="1:26" s="10" customFormat="1" ht="15.75" thickTop="1">
      <c r="A35" s="54"/>
      <c r="B35" s="8"/>
      <c r="C35" s="8"/>
      <c r="D35" s="8"/>
      <c r="E35" s="8"/>
      <c r="F35" s="8"/>
      <c r="G35" s="9"/>
      <c r="H35" s="9"/>
      <c r="I35" s="9"/>
      <c r="J35" s="9"/>
      <c r="K35" s="9"/>
      <c r="L35" s="9"/>
      <c r="M35" s="9"/>
      <c r="N35" s="9"/>
      <c r="O35" s="9"/>
      <c r="P35" s="9"/>
      <c r="Q35" s="9"/>
      <c r="R35" s="9"/>
      <c r="S35" s="9"/>
      <c r="T35" s="9"/>
      <c r="U35" s="9"/>
      <c r="V35" s="9"/>
      <c r="W35" s="9"/>
      <c r="X35" s="9"/>
      <c r="Y35" s="9"/>
      <c r="Z35" s="9"/>
    </row>
    <row r="36" spans="1:26" s="10" customFormat="1" ht="30.75">
      <c r="A36" s="7">
        <v>2023</v>
      </c>
      <c r="B36" s="8"/>
      <c r="C36" s="8"/>
      <c r="D36" s="8"/>
      <c r="E36" s="8"/>
      <c r="F36" s="8"/>
      <c r="G36" s="9"/>
      <c r="H36" s="9"/>
      <c r="I36" s="9"/>
      <c r="J36" s="9"/>
      <c r="K36" s="9"/>
      <c r="L36" s="9"/>
      <c r="M36" s="9"/>
      <c r="N36" s="9"/>
      <c r="O36" s="9"/>
      <c r="P36" s="9"/>
      <c r="Q36" s="9"/>
      <c r="R36" s="9"/>
      <c r="S36" s="9"/>
      <c r="T36" s="9"/>
      <c r="U36" s="9"/>
      <c r="V36" s="9"/>
      <c r="W36" s="9"/>
      <c r="X36" s="9"/>
      <c r="Y36" s="9"/>
      <c r="Z36" s="9"/>
    </row>
    <row r="37" spans="1:26" s="10" customFormat="1" ht="33" customHeight="1">
      <c r="A37" s="795" t="s">
        <v>21</v>
      </c>
      <c r="B37" s="796" t="s">
        <v>22</v>
      </c>
      <c r="C37" s="797"/>
      <c r="D37" s="797"/>
      <c r="E37" s="797"/>
      <c r="F37" s="798"/>
      <c r="G37" s="799" t="s">
        <v>23</v>
      </c>
      <c r="H37" s="800"/>
      <c r="I37" s="800"/>
      <c r="J37" s="800"/>
      <c r="K37" s="800"/>
      <c r="L37" s="800"/>
      <c r="M37" s="800"/>
      <c r="N37" s="800"/>
      <c r="O37" s="800"/>
      <c r="P37" s="800"/>
      <c r="Q37" s="801"/>
      <c r="R37" s="802" t="s">
        <v>24</v>
      </c>
      <c r="S37" s="804" t="s">
        <v>109</v>
      </c>
      <c r="T37" s="793" t="s">
        <v>25</v>
      </c>
      <c r="U37" s="9"/>
      <c r="V37" s="9"/>
      <c r="W37" s="9"/>
      <c r="X37" s="9"/>
      <c r="Y37" s="9"/>
      <c r="Z37" s="9"/>
    </row>
    <row r="38" spans="1:26" s="10" customFormat="1" ht="78.75" customHeight="1">
      <c r="A38" s="795"/>
      <c r="B38" s="13" t="s">
        <v>26</v>
      </c>
      <c r="C38" s="11" t="s">
        <v>27</v>
      </c>
      <c r="D38" s="11" t="s">
        <v>28</v>
      </c>
      <c r="E38" s="11" t="s">
        <v>29</v>
      </c>
      <c r="F38" s="12" t="s">
        <v>30</v>
      </c>
      <c r="G38" s="13" t="s">
        <v>31</v>
      </c>
      <c r="H38" s="11" t="s">
        <v>32</v>
      </c>
      <c r="I38" s="11" t="s">
        <v>33</v>
      </c>
      <c r="J38" s="11" t="s">
        <v>34</v>
      </c>
      <c r="K38" s="11" t="s">
        <v>35</v>
      </c>
      <c r="L38" s="11" t="s">
        <v>36</v>
      </c>
      <c r="M38" s="11" t="s">
        <v>37</v>
      </c>
      <c r="N38" s="11" t="s">
        <v>38</v>
      </c>
      <c r="O38" s="11" t="s">
        <v>39</v>
      </c>
      <c r="P38" s="11" t="s">
        <v>40</v>
      </c>
      <c r="Q38" s="14" t="s">
        <v>41</v>
      </c>
      <c r="R38" s="803"/>
      <c r="S38" s="805"/>
      <c r="T38" s="794"/>
      <c r="U38" s="9"/>
      <c r="V38" s="9"/>
      <c r="W38" s="9"/>
      <c r="X38" s="9"/>
      <c r="Y38" s="9"/>
      <c r="Z38" s="9"/>
    </row>
    <row r="39" spans="1:26" s="10" customFormat="1" ht="21.75" customHeight="1">
      <c r="A39" s="17" t="s">
        <v>42</v>
      </c>
      <c r="B39" s="56">
        <v>6194.6858000000002</v>
      </c>
      <c r="C39" s="19">
        <v>1542.5875000000008</v>
      </c>
      <c r="D39" s="19">
        <v>1576.6178999999997</v>
      </c>
      <c r="E39" s="19"/>
      <c r="F39" s="20">
        <v>9313.8912</v>
      </c>
      <c r="G39" s="21">
        <v>281545.93999999994</v>
      </c>
      <c r="H39" s="22">
        <v>910</v>
      </c>
      <c r="I39" s="22">
        <v>1899.29</v>
      </c>
      <c r="J39" s="22">
        <v>1878.86</v>
      </c>
      <c r="K39" s="22">
        <v>76363.459999999992</v>
      </c>
      <c r="L39" s="22">
        <v>14059.46</v>
      </c>
      <c r="M39" s="22">
        <v>22424.629999999997</v>
      </c>
      <c r="N39" s="22">
        <v>66420.849999999991</v>
      </c>
      <c r="O39" s="22">
        <v>11516.489999999998</v>
      </c>
      <c r="P39" s="22">
        <v>39579.090000000004</v>
      </c>
      <c r="Q39" s="23"/>
      <c r="R39" s="24">
        <v>516598.06999999995</v>
      </c>
      <c r="S39" s="22">
        <v>10055.709999999999</v>
      </c>
      <c r="T39" s="23">
        <v>526653.77999999991</v>
      </c>
      <c r="U39" s="9"/>
      <c r="V39" s="9"/>
      <c r="W39" s="9"/>
      <c r="X39" s="9"/>
      <c r="Y39" s="9"/>
      <c r="Z39" s="9"/>
    </row>
    <row r="40" spans="1:26" s="10" customFormat="1" ht="21.75" customHeight="1">
      <c r="A40" s="25" t="s">
        <v>43</v>
      </c>
      <c r="B40" s="57">
        <v>17039.8531</v>
      </c>
      <c r="C40" s="26">
        <v>1079.2382</v>
      </c>
      <c r="D40" s="26">
        <v>1476.2808000000002</v>
      </c>
      <c r="E40" s="26"/>
      <c r="F40" s="27">
        <v>19595.372100000001</v>
      </c>
      <c r="G40" s="28">
        <v>375892.01999999996</v>
      </c>
      <c r="H40" s="29">
        <v>145578.9</v>
      </c>
      <c r="I40" s="29">
        <v>439348.38</v>
      </c>
      <c r="J40" s="29">
        <v>38685.449999999997</v>
      </c>
      <c r="K40" s="29">
        <v>52418</v>
      </c>
      <c r="L40" s="29">
        <v>11922.21</v>
      </c>
      <c r="M40" s="29">
        <v>13940.3</v>
      </c>
      <c r="N40" s="29">
        <v>44726.21</v>
      </c>
      <c r="O40" s="29">
        <v>20033.260000000002</v>
      </c>
      <c r="P40" s="29">
        <v>38724.18</v>
      </c>
      <c r="Q40" s="30"/>
      <c r="R40" s="31">
        <v>1181268.9099999999</v>
      </c>
      <c r="S40" s="29">
        <v>34537.93</v>
      </c>
      <c r="T40" s="30">
        <v>1215806.8399999999</v>
      </c>
      <c r="U40" s="9"/>
      <c r="V40" s="9"/>
      <c r="W40" s="9"/>
      <c r="X40" s="9"/>
      <c r="Y40" s="9"/>
      <c r="Z40" s="9"/>
    </row>
    <row r="41" spans="1:26" s="10" customFormat="1" ht="21.75" customHeight="1">
      <c r="A41" s="17" t="s">
        <v>44</v>
      </c>
      <c r="B41" s="18"/>
      <c r="C41" s="19"/>
      <c r="D41" s="19" t="s">
        <v>5</v>
      </c>
      <c r="E41" s="19"/>
      <c r="F41" s="20" t="s">
        <v>5</v>
      </c>
      <c r="G41" s="21"/>
      <c r="H41" s="22"/>
      <c r="I41" s="22"/>
      <c r="J41" s="22">
        <v>0</v>
      </c>
      <c r="K41" s="22"/>
      <c r="L41" s="22"/>
      <c r="M41" s="22"/>
      <c r="N41" s="22" t="s">
        <v>5</v>
      </c>
      <c r="O41" s="22"/>
      <c r="P41" s="22" t="s">
        <v>5</v>
      </c>
      <c r="Q41" s="23"/>
      <c r="R41" s="24" t="s">
        <v>5</v>
      </c>
      <c r="S41" s="22" t="s">
        <v>5</v>
      </c>
      <c r="T41" s="23" t="s">
        <v>5</v>
      </c>
      <c r="U41" s="9"/>
      <c r="V41" s="9"/>
      <c r="W41" s="9"/>
      <c r="X41" s="9"/>
      <c r="Y41" s="9"/>
      <c r="Z41" s="9"/>
    </row>
    <row r="42" spans="1:26" s="10" customFormat="1" ht="21.75" customHeight="1">
      <c r="A42" s="25" t="s">
        <v>45</v>
      </c>
      <c r="B42" s="57">
        <v>157.07710000000003</v>
      </c>
      <c r="C42" s="26">
        <v>15.534500000000003</v>
      </c>
      <c r="D42" s="26">
        <v>50.735299999999995</v>
      </c>
      <c r="E42" s="26"/>
      <c r="F42" s="27">
        <v>223.34690000000003</v>
      </c>
      <c r="G42" s="28">
        <v>4768.1900000000005</v>
      </c>
      <c r="H42" s="29">
        <v>1599.93</v>
      </c>
      <c r="I42" s="29">
        <v>435.75</v>
      </c>
      <c r="J42" s="29">
        <v>0</v>
      </c>
      <c r="K42" s="29">
        <v>298</v>
      </c>
      <c r="L42" s="29">
        <v>279.05</v>
      </c>
      <c r="M42" s="29">
        <v>133</v>
      </c>
      <c r="N42" s="29">
        <v>1035.81</v>
      </c>
      <c r="O42" s="29">
        <v>836.09</v>
      </c>
      <c r="P42" s="29">
        <v>363.65</v>
      </c>
      <c r="Q42" s="30"/>
      <c r="R42" s="31">
        <v>9749.4700000000012</v>
      </c>
      <c r="S42" s="29">
        <v>382.19</v>
      </c>
      <c r="T42" s="30">
        <v>10131.660000000002</v>
      </c>
      <c r="U42" s="9"/>
      <c r="V42" s="9"/>
      <c r="W42" s="9"/>
      <c r="X42" s="9"/>
      <c r="Y42" s="9"/>
      <c r="Z42" s="9"/>
    </row>
    <row r="43" spans="1:26" s="10" customFormat="1" ht="21.75" customHeight="1" thickBot="1">
      <c r="A43" s="34" t="s">
        <v>46</v>
      </c>
      <c r="B43" s="58">
        <v>493.85600000000005</v>
      </c>
      <c r="C43" s="35">
        <v>281.92189999999999</v>
      </c>
      <c r="D43" s="35">
        <v>188.2407</v>
      </c>
      <c r="E43" s="35"/>
      <c r="F43" s="36">
        <v>964.01860000000011</v>
      </c>
      <c r="G43" s="37">
        <v>8967.5</v>
      </c>
      <c r="H43" s="38">
        <v>6196.85</v>
      </c>
      <c r="I43" s="38">
        <v>7276.7</v>
      </c>
      <c r="J43" s="38">
        <v>0</v>
      </c>
      <c r="K43" s="38">
        <v>6509.6900000000005</v>
      </c>
      <c r="L43" s="38">
        <v>4591.2700000000004</v>
      </c>
      <c r="M43" s="38">
        <v>5412.6</v>
      </c>
      <c r="N43" s="38">
        <v>5381.41</v>
      </c>
      <c r="O43" s="38">
        <v>2163.54</v>
      </c>
      <c r="P43" s="38">
        <v>3301.72</v>
      </c>
      <c r="Q43" s="39"/>
      <c r="R43" s="40">
        <v>49801.279999999992</v>
      </c>
      <c r="S43" s="38">
        <v>1445.85</v>
      </c>
      <c r="T43" s="39">
        <v>51247.12999999999</v>
      </c>
      <c r="U43" s="9"/>
      <c r="V43" s="9"/>
      <c r="W43" s="9"/>
      <c r="X43" s="9"/>
      <c r="Y43" s="9"/>
      <c r="Z43" s="9"/>
    </row>
    <row r="44" spans="1:26" s="10" customFormat="1" ht="21.75" customHeight="1" thickTop="1" thickBot="1">
      <c r="A44" s="41" t="s">
        <v>47</v>
      </c>
      <c r="B44" s="59">
        <f t="shared" ref="B44:T44" si="11">SUM(B39:B43)</f>
        <v>23885.471999999998</v>
      </c>
      <c r="C44" s="42">
        <f t="shared" si="11"/>
        <v>2919.2821000000008</v>
      </c>
      <c r="D44" s="42">
        <f t="shared" si="11"/>
        <v>3291.8746999999994</v>
      </c>
      <c r="E44" s="42">
        <f t="shared" si="11"/>
        <v>0</v>
      </c>
      <c r="F44" s="43">
        <f t="shared" si="11"/>
        <v>30096.628799999999</v>
      </c>
      <c r="G44" s="44">
        <f t="shared" si="11"/>
        <v>671173.64999999991</v>
      </c>
      <c r="H44" s="45">
        <f t="shared" si="11"/>
        <v>154285.68</v>
      </c>
      <c r="I44" s="45">
        <f t="shared" si="11"/>
        <v>448960.12</v>
      </c>
      <c r="J44" s="45">
        <f t="shared" si="11"/>
        <v>40564.31</v>
      </c>
      <c r="K44" s="45">
        <f t="shared" si="11"/>
        <v>135589.15</v>
      </c>
      <c r="L44" s="45">
        <f t="shared" si="11"/>
        <v>30851.989999999998</v>
      </c>
      <c r="M44" s="45">
        <f t="shared" si="11"/>
        <v>41910.529999999992</v>
      </c>
      <c r="N44" s="45">
        <f t="shared" si="11"/>
        <v>117564.28</v>
      </c>
      <c r="O44" s="45">
        <f t="shared" si="11"/>
        <v>34549.379999999997</v>
      </c>
      <c r="P44" s="45">
        <f t="shared" si="11"/>
        <v>81968.639999999999</v>
      </c>
      <c r="Q44" s="46">
        <f t="shared" si="11"/>
        <v>0</v>
      </c>
      <c r="R44" s="44">
        <f t="shared" si="11"/>
        <v>1757417.73</v>
      </c>
      <c r="S44" s="45">
        <f t="shared" si="11"/>
        <v>46421.68</v>
      </c>
      <c r="T44" s="46">
        <f t="shared" si="11"/>
        <v>1803839.4099999995</v>
      </c>
      <c r="U44" s="9"/>
      <c r="V44" s="9"/>
      <c r="W44" s="9"/>
      <c r="X44" s="9"/>
      <c r="Y44" s="9"/>
      <c r="Z44" s="9"/>
    </row>
    <row r="45" spans="1:26" s="10" customFormat="1" ht="21.75" customHeight="1" thickTop="1" thickBot="1">
      <c r="A45" s="47" t="s">
        <v>48</v>
      </c>
      <c r="B45" s="48">
        <v>416599.88620000001</v>
      </c>
      <c r="C45" s="48">
        <v>201641.34870000006</v>
      </c>
      <c r="D45" s="48">
        <v>38958.187499999985</v>
      </c>
      <c r="E45" s="48">
        <v>88135.199199999988</v>
      </c>
      <c r="F45" s="49">
        <v>745334.62160000007</v>
      </c>
      <c r="G45" s="50">
        <v>8364031.4000000004</v>
      </c>
      <c r="H45" s="51">
        <v>7879069.3199999994</v>
      </c>
      <c r="I45" s="51">
        <v>2854752.2199999997</v>
      </c>
      <c r="J45" s="51">
        <v>328771.98000000004</v>
      </c>
      <c r="K45" s="51">
        <v>3879186.5599999996</v>
      </c>
      <c r="L45" s="51">
        <v>4234400.7799999984</v>
      </c>
      <c r="M45" s="51">
        <v>3662788.5799999991</v>
      </c>
      <c r="N45" s="51">
        <v>1290616.0899999994</v>
      </c>
      <c r="O45" s="51">
        <v>734383.49999999988</v>
      </c>
      <c r="P45" s="51">
        <v>425829.61000000016</v>
      </c>
      <c r="Q45" s="52">
        <v>12699435.110000003</v>
      </c>
      <c r="R45" s="53">
        <v>46353265.149999991</v>
      </c>
      <c r="S45" s="51">
        <v>1738292.9500000002</v>
      </c>
      <c r="T45" s="52">
        <v>48091558.100000016</v>
      </c>
    </row>
    <row r="46" spans="1:26" s="10" customFormat="1" ht="15.75" thickTop="1">
      <c r="A46" s="54"/>
      <c r="B46" s="8"/>
      <c r="C46" s="8"/>
      <c r="D46" s="8"/>
      <c r="E46" s="8"/>
      <c r="F46" s="8"/>
      <c r="G46" s="9"/>
      <c r="H46" s="9"/>
      <c r="I46" s="9"/>
      <c r="J46" s="9"/>
      <c r="K46" s="9"/>
      <c r="L46" s="9"/>
      <c r="M46" s="9"/>
      <c r="N46" s="9"/>
      <c r="O46" s="9"/>
      <c r="P46" s="9"/>
      <c r="Q46" s="9"/>
      <c r="R46" s="9"/>
      <c r="S46" s="9"/>
      <c r="T46" s="9"/>
      <c r="U46" s="9"/>
      <c r="V46" s="9"/>
      <c r="W46" s="9"/>
      <c r="X46" s="9"/>
      <c r="Y46" s="9"/>
      <c r="Z46" s="9"/>
    </row>
    <row r="47" spans="1:26" s="10" customFormat="1" ht="30.75">
      <c r="A47" s="7">
        <v>2024</v>
      </c>
      <c r="B47" s="8"/>
      <c r="C47" s="8"/>
      <c r="D47" s="8"/>
      <c r="E47" s="8"/>
      <c r="F47" s="8"/>
      <c r="G47" s="9"/>
      <c r="H47" s="9"/>
      <c r="I47" s="9"/>
      <c r="J47" s="9"/>
      <c r="K47" s="9"/>
      <c r="L47" s="9"/>
      <c r="M47" s="9"/>
      <c r="N47" s="9"/>
      <c r="O47" s="9"/>
      <c r="P47" s="9"/>
      <c r="Q47" s="9"/>
      <c r="R47" s="9"/>
      <c r="S47" s="9"/>
      <c r="T47" s="9"/>
      <c r="U47" s="9"/>
      <c r="V47" s="9"/>
      <c r="W47" s="9"/>
      <c r="X47" s="9"/>
      <c r="Y47" s="9"/>
      <c r="Z47" s="9"/>
    </row>
    <row r="48" spans="1:26" s="10" customFormat="1" ht="36" customHeight="1">
      <c r="A48" s="795" t="s">
        <v>21</v>
      </c>
      <c r="B48" s="796" t="s">
        <v>22</v>
      </c>
      <c r="C48" s="797"/>
      <c r="D48" s="797"/>
      <c r="E48" s="797"/>
      <c r="F48" s="798"/>
      <c r="G48" s="799" t="s">
        <v>23</v>
      </c>
      <c r="H48" s="800"/>
      <c r="I48" s="800"/>
      <c r="J48" s="800"/>
      <c r="K48" s="800"/>
      <c r="L48" s="800"/>
      <c r="M48" s="800"/>
      <c r="N48" s="800"/>
      <c r="O48" s="800"/>
      <c r="P48" s="800"/>
      <c r="Q48" s="801"/>
      <c r="R48" s="802" t="s">
        <v>24</v>
      </c>
      <c r="S48" s="804" t="s">
        <v>107</v>
      </c>
      <c r="T48" s="793" t="s">
        <v>51</v>
      </c>
      <c r="U48" s="9"/>
      <c r="V48" s="9"/>
      <c r="W48" s="9"/>
      <c r="X48" s="9"/>
      <c r="Y48" s="9"/>
      <c r="Z48" s="9"/>
    </row>
    <row r="49" spans="1:26" s="10" customFormat="1" ht="102" customHeight="1">
      <c r="A49" s="795"/>
      <c r="B49" s="13" t="s">
        <v>26</v>
      </c>
      <c r="C49" s="11" t="s">
        <v>27</v>
      </c>
      <c r="D49" s="11" t="s">
        <v>28</v>
      </c>
      <c r="E49" s="11" t="s">
        <v>29</v>
      </c>
      <c r="F49" s="12" t="s">
        <v>30</v>
      </c>
      <c r="G49" s="13" t="s">
        <v>31</v>
      </c>
      <c r="H49" s="11" t="s">
        <v>32</v>
      </c>
      <c r="I49" s="11" t="s">
        <v>33</v>
      </c>
      <c r="J49" s="11" t="s">
        <v>34</v>
      </c>
      <c r="K49" s="11" t="s">
        <v>35</v>
      </c>
      <c r="L49" s="11" t="s">
        <v>36</v>
      </c>
      <c r="M49" s="11" t="s">
        <v>37</v>
      </c>
      <c r="N49" s="11" t="s">
        <v>38</v>
      </c>
      <c r="O49" s="11" t="s">
        <v>39</v>
      </c>
      <c r="P49" s="11" t="s">
        <v>40</v>
      </c>
      <c r="Q49" s="14" t="s">
        <v>41</v>
      </c>
      <c r="R49" s="803"/>
      <c r="S49" s="805"/>
      <c r="T49" s="794"/>
      <c r="U49" s="9"/>
      <c r="V49" s="9"/>
      <c r="W49" s="9"/>
      <c r="X49" s="9"/>
      <c r="Y49" s="9"/>
      <c r="Z49" s="9"/>
    </row>
    <row r="50" spans="1:26" s="10" customFormat="1" ht="25.5" customHeight="1">
      <c r="A50" s="17" t="s">
        <v>42</v>
      </c>
      <c r="B50" s="56">
        <v>5821.7021999999924</v>
      </c>
      <c r="C50" s="19">
        <v>1496.610499999998</v>
      </c>
      <c r="D50" s="19">
        <v>1701.538600000003</v>
      </c>
      <c r="E50" s="19"/>
      <c r="F50" s="20">
        <v>9019.851299999993</v>
      </c>
      <c r="G50" s="21">
        <v>137322.95000000004</v>
      </c>
      <c r="H50" s="22">
        <v>363.5</v>
      </c>
      <c r="I50" s="22">
        <v>1747.4</v>
      </c>
      <c r="J50" s="22">
        <v>0</v>
      </c>
      <c r="K50" s="22">
        <v>46181.55000000001</v>
      </c>
      <c r="L50" s="22">
        <v>7291.5500000000011</v>
      </c>
      <c r="M50" s="22">
        <v>15480.130000000001</v>
      </c>
      <c r="N50" s="22">
        <v>35114.250000000015</v>
      </c>
      <c r="O50" s="22">
        <v>6246.42</v>
      </c>
      <c r="P50" s="22">
        <v>25589.859999999997</v>
      </c>
      <c r="Q50" s="23"/>
      <c r="R50" s="24">
        <v>275337.6100000001</v>
      </c>
      <c r="S50" s="22">
        <v>5092.3299999998417</v>
      </c>
      <c r="T50" s="23">
        <v>280429.93999999994</v>
      </c>
      <c r="U50" s="9">
        <f>S50/R50</f>
        <v>1.8494858003597257E-2</v>
      </c>
      <c r="V50" s="9"/>
      <c r="W50" s="9"/>
      <c r="X50" s="9"/>
      <c r="Y50" s="9"/>
      <c r="Z50" s="9"/>
    </row>
    <row r="51" spans="1:26" s="10" customFormat="1" ht="25.5" customHeight="1">
      <c r="A51" s="25" t="s">
        <v>43</v>
      </c>
      <c r="B51" s="57">
        <v>16894.145900000014</v>
      </c>
      <c r="C51" s="26">
        <v>1095.5472999999997</v>
      </c>
      <c r="D51" s="26">
        <v>1575.518600000001</v>
      </c>
      <c r="E51" s="26"/>
      <c r="F51" s="27">
        <v>19565.211800000012</v>
      </c>
      <c r="G51" s="28">
        <v>311361.73999999987</v>
      </c>
      <c r="H51" s="29">
        <v>123905.94999999998</v>
      </c>
      <c r="I51" s="29">
        <v>370196.87000000011</v>
      </c>
      <c r="J51" s="29">
        <v>15226.939999999999</v>
      </c>
      <c r="K51" s="29">
        <v>41382.57</v>
      </c>
      <c r="L51" s="29">
        <v>9152.9</v>
      </c>
      <c r="M51" s="29">
        <v>11056.64</v>
      </c>
      <c r="N51" s="29">
        <v>36050.179999999986</v>
      </c>
      <c r="O51" s="29">
        <v>13211.390000000001</v>
      </c>
      <c r="P51" s="29">
        <v>33112.370000000003</v>
      </c>
      <c r="Q51" s="30"/>
      <c r="R51" s="31">
        <v>964657.54999999981</v>
      </c>
      <c r="S51" s="29">
        <v>20479.39999999979</v>
      </c>
      <c r="T51" s="30">
        <v>985136.9499999996</v>
      </c>
      <c r="U51" s="9">
        <f>S51/R51</f>
        <v>2.1229709962877288E-2</v>
      </c>
      <c r="V51" s="9"/>
      <c r="W51" s="9"/>
      <c r="X51" s="9"/>
      <c r="Y51" s="9"/>
      <c r="Z51" s="9"/>
    </row>
    <row r="52" spans="1:26" s="10" customFormat="1" ht="25.5" customHeight="1">
      <c r="A52" s="17" t="s">
        <v>44</v>
      </c>
      <c r="B52" s="18"/>
      <c r="C52" s="19"/>
      <c r="D52" s="19">
        <v>1.7099000000000002</v>
      </c>
      <c r="E52" s="19"/>
      <c r="F52" s="20">
        <v>1.7099000000000002</v>
      </c>
      <c r="G52" s="21"/>
      <c r="H52" s="22"/>
      <c r="I52" s="22"/>
      <c r="J52" s="22">
        <v>0</v>
      </c>
      <c r="K52" s="22"/>
      <c r="L52" s="22"/>
      <c r="M52" s="22"/>
      <c r="N52" s="22">
        <v>25.55</v>
      </c>
      <c r="O52" s="22">
        <v>1.8</v>
      </c>
      <c r="P52" s="22">
        <v>8.5</v>
      </c>
      <c r="Q52" s="23"/>
      <c r="R52" s="24">
        <v>35.85</v>
      </c>
      <c r="S52" s="22">
        <v>1.9499999999999957</v>
      </c>
      <c r="T52" s="23">
        <v>37.799999999999997</v>
      </c>
      <c r="U52" s="9"/>
      <c r="V52" s="9"/>
      <c r="W52" s="9"/>
      <c r="X52" s="9"/>
      <c r="Y52" s="9"/>
      <c r="Z52" s="9"/>
    </row>
    <row r="53" spans="1:26" s="10" customFormat="1" ht="25.5" customHeight="1">
      <c r="A53" s="25" t="s">
        <v>45</v>
      </c>
      <c r="B53" s="57">
        <v>144.7081</v>
      </c>
      <c r="C53" s="26">
        <v>19.100700000000003</v>
      </c>
      <c r="D53" s="26">
        <v>56.777200000000022</v>
      </c>
      <c r="E53" s="26"/>
      <c r="F53" s="27">
        <v>220.58600000000004</v>
      </c>
      <c r="G53" s="28">
        <v>2525.8599999999997</v>
      </c>
      <c r="H53" s="29">
        <v>634.56000000000006</v>
      </c>
      <c r="I53" s="29">
        <v>278.52</v>
      </c>
      <c r="J53" s="29">
        <v>0</v>
      </c>
      <c r="K53" s="29">
        <v>163.5</v>
      </c>
      <c r="L53" s="29">
        <v>119.19</v>
      </c>
      <c r="M53" s="29">
        <v>53.4</v>
      </c>
      <c r="N53" s="29">
        <v>472.78999999999996</v>
      </c>
      <c r="O53" s="29">
        <v>199.82</v>
      </c>
      <c r="P53" s="29">
        <v>161.31</v>
      </c>
      <c r="Q53" s="30"/>
      <c r="R53" s="31">
        <v>4608.95</v>
      </c>
      <c r="S53" s="29">
        <v>133.88000000000011</v>
      </c>
      <c r="T53" s="30">
        <v>4742.83</v>
      </c>
      <c r="U53" s="9"/>
      <c r="V53" s="9"/>
      <c r="W53" s="9"/>
      <c r="X53" s="9"/>
      <c r="Y53" s="9"/>
      <c r="Z53" s="9"/>
    </row>
    <row r="54" spans="1:26" s="10" customFormat="1" ht="25.5" customHeight="1" thickBot="1">
      <c r="A54" s="34" t="s">
        <v>46</v>
      </c>
      <c r="B54" s="58">
        <v>474.93540000000007</v>
      </c>
      <c r="C54" s="35">
        <v>242.7277</v>
      </c>
      <c r="D54" s="35">
        <v>163.44060000000005</v>
      </c>
      <c r="E54" s="35"/>
      <c r="F54" s="36">
        <v>881.10370000000012</v>
      </c>
      <c r="G54" s="37">
        <v>4932.0600000000004</v>
      </c>
      <c r="H54" s="38">
        <v>3586.35</v>
      </c>
      <c r="I54" s="38">
        <v>3380.35</v>
      </c>
      <c r="J54" s="38">
        <v>0</v>
      </c>
      <c r="K54" s="38">
        <v>3953.2000000000003</v>
      </c>
      <c r="L54" s="38">
        <v>2089.65</v>
      </c>
      <c r="M54" s="38">
        <v>2691.2999999999997</v>
      </c>
      <c r="N54" s="38">
        <v>2592.4</v>
      </c>
      <c r="O54" s="38">
        <v>610.44999999999993</v>
      </c>
      <c r="P54" s="38">
        <v>1690.95</v>
      </c>
      <c r="Q54" s="39"/>
      <c r="R54" s="40">
        <v>25526.710000000003</v>
      </c>
      <c r="S54" s="38">
        <v>658.03999999998996</v>
      </c>
      <c r="T54" s="39">
        <v>26184.749999999993</v>
      </c>
      <c r="U54" s="9"/>
      <c r="V54" s="9"/>
      <c r="W54" s="9"/>
      <c r="X54" s="9"/>
      <c r="Y54" s="9"/>
      <c r="Z54" s="9"/>
    </row>
    <row r="55" spans="1:26" s="10" customFormat="1" ht="25.5" customHeight="1" thickTop="1" thickBot="1">
      <c r="A55" s="41" t="s">
        <v>47</v>
      </c>
      <c r="B55" s="59">
        <f t="shared" ref="B55:T55" si="12">SUM(B50:B54)</f>
        <v>23335.491600000005</v>
      </c>
      <c r="C55" s="42">
        <f t="shared" si="12"/>
        <v>2853.9861999999976</v>
      </c>
      <c r="D55" s="42">
        <f t="shared" si="12"/>
        <v>3498.9849000000036</v>
      </c>
      <c r="E55" s="42">
        <f t="shared" si="12"/>
        <v>0</v>
      </c>
      <c r="F55" s="43">
        <f t="shared" si="12"/>
        <v>29688.462700000007</v>
      </c>
      <c r="G55" s="44">
        <f t="shared" si="12"/>
        <v>456142.60999999993</v>
      </c>
      <c r="H55" s="45">
        <f t="shared" si="12"/>
        <v>128490.35999999999</v>
      </c>
      <c r="I55" s="45">
        <f t="shared" si="12"/>
        <v>375603.14000000013</v>
      </c>
      <c r="J55" s="45">
        <f t="shared" si="12"/>
        <v>15226.939999999999</v>
      </c>
      <c r="K55" s="45">
        <f t="shared" si="12"/>
        <v>91680.82</v>
      </c>
      <c r="L55" s="45">
        <f t="shared" si="12"/>
        <v>18653.29</v>
      </c>
      <c r="M55" s="45">
        <f t="shared" si="12"/>
        <v>29281.47</v>
      </c>
      <c r="N55" s="45">
        <f t="shared" si="12"/>
        <v>74255.169999999984</v>
      </c>
      <c r="O55" s="45">
        <f t="shared" si="12"/>
        <v>20269.88</v>
      </c>
      <c r="P55" s="45">
        <f t="shared" si="12"/>
        <v>60562.989999999991</v>
      </c>
      <c r="Q55" s="46">
        <f t="shared" si="12"/>
        <v>0</v>
      </c>
      <c r="R55" s="44">
        <f t="shared" si="12"/>
        <v>1270166.67</v>
      </c>
      <c r="S55" s="45">
        <f t="shared" si="12"/>
        <v>26365.599999999624</v>
      </c>
      <c r="T55" s="46">
        <f t="shared" si="12"/>
        <v>1296532.2699999998</v>
      </c>
      <c r="U55" s="9"/>
      <c r="V55" s="9"/>
      <c r="W55" s="9"/>
      <c r="X55" s="9"/>
      <c r="Y55" s="9"/>
      <c r="Z55" s="9"/>
    </row>
    <row r="56" spans="1:26" s="10" customFormat="1" ht="25.5" customHeight="1" thickTop="1" thickBot="1">
      <c r="A56" s="47" t="s">
        <v>48</v>
      </c>
      <c r="B56" s="48">
        <v>404297.60049999936</v>
      </c>
      <c r="C56" s="48">
        <v>200331.1378</v>
      </c>
      <c r="D56" s="48">
        <v>48694.919399999962</v>
      </c>
      <c r="E56" s="48">
        <v>90294.466299999767</v>
      </c>
      <c r="F56" s="49">
        <v>743618.12399999914</v>
      </c>
      <c r="G56" s="50">
        <v>5931828.1999999974</v>
      </c>
      <c r="H56" s="51">
        <v>6530656.5399999926</v>
      </c>
      <c r="I56" s="51">
        <v>2502807.2800000003</v>
      </c>
      <c r="J56" s="51">
        <v>59223.339999999982</v>
      </c>
      <c r="K56" s="51">
        <v>3404337.2099999976</v>
      </c>
      <c r="L56" s="51">
        <v>3406431.3900000025</v>
      </c>
      <c r="M56" s="51">
        <v>3806209.1399999969</v>
      </c>
      <c r="N56" s="51">
        <v>889680.32000000018</v>
      </c>
      <c r="O56" s="51">
        <v>490745.87</v>
      </c>
      <c r="P56" s="51">
        <v>332990.39999999991</v>
      </c>
      <c r="Q56" s="52">
        <v>7844060.9999999963</v>
      </c>
      <c r="R56" s="53">
        <v>35198970.689999983</v>
      </c>
      <c r="S56" s="51">
        <v>938454.42000000924</v>
      </c>
      <c r="T56" s="52">
        <v>36137425.109999992</v>
      </c>
    </row>
    <row r="57" spans="1:26" s="10" customFormat="1" ht="15.75" thickTop="1">
      <c r="A57" s="60"/>
      <c r="B57" s="61"/>
      <c r="C57" s="61"/>
      <c r="D57" s="61"/>
      <c r="E57" s="61"/>
      <c r="F57" s="61"/>
      <c r="G57" s="62"/>
      <c r="H57" s="62"/>
      <c r="I57" s="62"/>
      <c r="J57" s="62"/>
      <c r="K57" s="62"/>
      <c r="L57" s="62"/>
      <c r="M57" s="62"/>
      <c r="N57" s="62"/>
      <c r="O57" s="62"/>
      <c r="P57" s="62"/>
      <c r="Q57" s="62"/>
      <c r="R57" s="62"/>
      <c r="S57" s="62"/>
      <c r="T57" s="62"/>
    </row>
    <row r="58" spans="1:26" s="10" customFormat="1" ht="42" customHeight="1">
      <c r="A58" s="396" t="s">
        <v>49</v>
      </c>
      <c r="B58" s="8"/>
      <c r="C58" s="8"/>
      <c r="D58" s="8"/>
      <c r="E58" s="8"/>
      <c r="F58" s="8"/>
      <c r="G58" s="9"/>
      <c r="H58" s="9"/>
      <c r="I58" s="9"/>
      <c r="J58" s="9">
        <f>SUM(G50:J50)</f>
        <v>139433.85000000003</v>
      </c>
      <c r="K58" s="9"/>
      <c r="L58" s="9"/>
      <c r="M58" s="9"/>
      <c r="N58" s="9"/>
      <c r="O58" s="9"/>
      <c r="P58" s="9"/>
      <c r="Q58" s="9"/>
      <c r="R58" s="9"/>
      <c r="S58" s="9"/>
      <c r="T58" s="9"/>
    </row>
    <row r="59" spans="1:26" s="10" customFormat="1" ht="31.5" customHeight="1">
      <c r="A59" s="806" t="s">
        <v>21</v>
      </c>
      <c r="B59" s="807" t="s">
        <v>22</v>
      </c>
      <c r="C59" s="808"/>
      <c r="D59" s="808"/>
      <c r="E59" s="808"/>
      <c r="F59" s="809"/>
      <c r="G59" s="810" t="s">
        <v>23</v>
      </c>
      <c r="H59" s="811"/>
      <c r="I59" s="811"/>
      <c r="J59" s="811"/>
      <c r="K59" s="811"/>
      <c r="L59" s="811"/>
      <c r="M59" s="811"/>
      <c r="N59" s="811"/>
      <c r="O59" s="811"/>
      <c r="P59" s="811"/>
      <c r="Q59" s="812"/>
      <c r="R59" s="813" t="s">
        <v>24</v>
      </c>
      <c r="S59" s="815" t="s">
        <v>108</v>
      </c>
      <c r="T59" s="817" t="s">
        <v>50</v>
      </c>
    </row>
    <row r="60" spans="1:26" s="10" customFormat="1" ht="106.5" customHeight="1">
      <c r="A60" s="806"/>
      <c r="B60" s="358" t="s">
        <v>26</v>
      </c>
      <c r="C60" s="359" t="s">
        <v>27</v>
      </c>
      <c r="D60" s="359" t="s">
        <v>28</v>
      </c>
      <c r="E60" s="359" t="s">
        <v>29</v>
      </c>
      <c r="F60" s="360" t="s">
        <v>30</v>
      </c>
      <c r="G60" s="358" t="s">
        <v>31</v>
      </c>
      <c r="H60" s="359" t="s">
        <v>32</v>
      </c>
      <c r="I60" s="359" t="s">
        <v>33</v>
      </c>
      <c r="J60" s="359" t="s">
        <v>34</v>
      </c>
      <c r="K60" s="359" t="s">
        <v>35</v>
      </c>
      <c r="L60" s="359" t="s">
        <v>36</v>
      </c>
      <c r="M60" s="359" t="s">
        <v>37</v>
      </c>
      <c r="N60" s="359" t="s">
        <v>38</v>
      </c>
      <c r="O60" s="359" t="s">
        <v>39</v>
      </c>
      <c r="P60" s="359" t="s">
        <v>40</v>
      </c>
      <c r="Q60" s="361" t="s">
        <v>41</v>
      </c>
      <c r="R60" s="814"/>
      <c r="S60" s="816"/>
      <c r="T60" s="818"/>
    </row>
    <row r="61" spans="1:26" s="10" customFormat="1" ht="22.5" customHeight="1">
      <c r="A61" s="63" t="s">
        <v>42</v>
      </c>
      <c r="B61" s="64">
        <f>(B6+B17+B28+B39+B50)/5</f>
        <v>6327.029919999999</v>
      </c>
      <c r="C61" s="65">
        <f t="shared" ref="C61:F61" si="13">(C6+C17+C28+C39+C50)/5</f>
        <v>1550.9104599999996</v>
      </c>
      <c r="D61" s="65">
        <f t="shared" si="13"/>
        <v>1684.3670000000006</v>
      </c>
      <c r="E61" s="65">
        <f t="shared" si="13"/>
        <v>0</v>
      </c>
      <c r="F61" s="66">
        <f t="shared" si="13"/>
        <v>9562.3073800000002</v>
      </c>
      <c r="G61" s="67">
        <f>(G6+G17+G28+G39+G50)/5</f>
        <v>232874.49</v>
      </c>
      <c r="H61" s="68">
        <f t="shared" ref="H61:T67" si="14">(H6+H17+H28+H39+H50)/5</f>
        <v>808.322</v>
      </c>
      <c r="I61" s="68">
        <f t="shared" si="14"/>
        <v>1505.0399999999997</v>
      </c>
      <c r="J61" s="68">
        <f t="shared" si="14"/>
        <v>1236.9019999999998</v>
      </c>
      <c r="K61" s="68">
        <f t="shared" si="14"/>
        <v>54947.14</v>
      </c>
      <c r="L61" s="68">
        <f t="shared" si="14"/>
        <v>11185.444</v>
      </c>
      <c r="M61" s="68">
        <f t="shared" si="14"/>
        <v>19703.223999999998</v>
      </c>
      <c r="N61" s="68">
        <f t="shared" si="14"/>
        <v>58644.081999999995</v>
      </c>
      <c r="O61" s="68">
        <f t="shared" si="14"/>
        <v>8685.5920000000006</v>
      </c>
      <c r="P61" s="68">
        <f t="shared" si="14"/>
        <v>31213.941999999999</v>
      </c>
      <c r="Q61" s="69">
        <f t="shared" si="14"/>
        <v>0</v>
      </c>
      <c r="R61" s="70">
        <f t="shared" si="14"/>
        <v>420804.17799999996</v>
      </c>
      <c r="S61" s="68">
        <f t="shared" si="14"/>
        <v>8095.8159999999671</v>
      </c>
      <c r="T61" s="69">
        <f>(T6+T17+T28+T39+T50)/5</f>
        <v>428899.99399999995</v>
      </c>
    </row>
    <row r="62" spans="1:26" s="10" customFormat="1" ht="22.5" customHeight="1">
      <c r="A62" s="362" t="s">
        <v>43</v>
      </c>
      <c r="B62" s="363">
        <f t="shared" ref="B62:G67" si="15">(B7+B18+B29+B40+B51)/5</f>
        <v>17305.399360000003</v>
      </c>
      <c r="C62" s="364">
        <f t="shared" si="15"/>
        <v>1078.3707399999998</v>
      </c>
      <c r="D62" s="364">
        <f t="shared" si="15"/>
        <v>1387.2511800000004</v>
      </c>
      <c r="E62" s="364">
        <f t="shared" si="15"/>
        <v>0</v>
      </c>
      <c r="F62" s="365">
        <f t="shared" si="15"/>
        <v>19771.021280000004</v>
      </c>
      <c r="G62" s="366">
        <f t="shared" si="15"/>
        <v>302308.19799999997</v>
      </c>
      <c r="H62" s="367">
        <f t="shared" si="14"/>
        <v>127471.55999999998</v>
      </c>
      <c r="I62" s="367">
        <f t="shared" si="14"/>
        <v>436053.89800000004</v>
      </c>
      <c r="J62" s="367">
        <f t="shared" si="14"/>
        <v>20788.362000000001</v>
      </c>
      <c r="K62" s="367">
        <f t="shared" si="14"/>
        <v>40256.684000000001</v>
      </c>
      <c r="L62" s="367">
        <f t="shared" si="14"/>
        <v>9916.7899999999991</v>
      </c>
      <c r="M62" s="367">
        <f t="shared" si="14"/>
        <v>10196.994000000001</v>
      </c>
      <c r="N62" s="367">
        <f t="shared" si="14"/>
        <v>32383.775999999994</v>
      </c>
      <c r="O62" s="367">
        <f t="shared" si="14"/>
        <v>15520.866</v>
      </c>
      <c r="P62" s="367">
        <f t="shared" si="14"/>
        <v>26460.840000000004</v>
      </c>
      <c r="Q62" s="368">
        <f t="shared" si="14"/>
        <v>0</v>
      </c>
      <c r="R62" s="369">
        <f t="shared" si="14"/>
        <v>1021357.968</v>
      </c>
      <c r="S62" s="367">
        <f t="shared" si="14"/>
        <v>22791.421999999955</v>
      </c>
      <c r="T62" s="368">
        <f t="shared" si="14"/>
        <v>1044149.3899999999</v>
      </c>
    </row>
    <row r="63" spans="1:26" s="10" customFormat="1" ht="22.5" customHeight="1">
      <c r="A63" s="63" t="s">
        <v>44</v>
      </c>
      <c r="B63" s="18"/>
      <c r="C63" s="19"/>
      <c r="D63" s="19" t="s">
        <v>5</v>
      </c>
      <c r="E63" s="19"/>
      <c r="F63" s="20" t="s">
        <v>5</v>
      </c>
      <c r="G63" s="21"/>
      <c r="H63" s="22"/>
      <c r="I63" s="22"/>
      <c r="J63" s="22">
        <v>0</v>
      </c>
      <c r="K63" s="22"/>
      <c r="L63" s="22"/>
      <c r="M63" s="22"/>
      <c r="N63" s="22" t="s">
        <v>5</v>
      </c>
      <c r="O63" s="22"/>
      <c r="P63" s="22" t="s">
        <v>5</v>
      </c>
      <c r="Q63" s="23"/>
      <c r="R63" s="24" t="s">
        <v>5</v>
      </c>
      <c r="S63" s="22" t="s">
        <v>5</v>
      </c>
      <c r="T63" s="23" t="s">
        <v>5</v>
      </c>
    </row>
    <row r="64" spans="1:26" s="10" customFormat="1" ht="22.5" customHeight="1">
      <c r="A64" s="362" t="s">
        <v>45</v>
      </c>
      <c r="B64" s="363">
        <f t="shared" si="15"/>
        <v>147.94868000000002</v>
      </c>
      <c r="C64" s="364">
        <f t="shared" si="15"/>
        <v>15.47124</v>
      </c>
      <c r="D64" s="364">
        <f t="shared" si="15"/>
        <v>65.475620000000006</v>
      </c>
      <c r="E64" s="364">
        <f t="shared" si="15"/>
        <v>0</v>
      </c>
      <c r="F64" s="365">
        <f t="shared" si="15"/>
        <v>228.89554000000004</v>
      </c>
      <c r="G64" s="366">
        <f t="shared" si="15"/>
        <v>3439.174</v>
      </c>
      <c r="H64" s="367">
        <f t="shared" si="14"/>
        <v>1091.8020000000001</v>
      </c>
      <c r="I64" s="367">
        <f t="shared" si="14"/>
        <v>349.04399999999998</v>
      </c>
      <c r="J64" s="367">
        <f t="shared" si="14"/>
        <v>0</v>
      </c>
      <c r="K64" s="367">
        <f t="shared" si="14"/>
        <v>218.26399999999998</v>
      </c>
      <c r="L64" s="367">
        <f t="shared" si="14"/>
        <v>160.72400000000002</v>
      </c>
      <c r="M64" s="367">
        <f t="shared" si="14"/>
        <v>101.96000000000001</v>
      </c>
      <c r="N64" s="367">
        <f t="shared" si="14"/>
        <v>682.88</v>
      </c>
      <c r="O64" s="367">
        <f t="shared" si="14"/>
        <v>578.50600000000009</v>
      </c>
      <c r="P64" s="367">
        <f t="shared" si="14"/>
        <v>252.56399999999999</v>
      </c>
      <c r="Q64" s="368">
        <f t="shared" si="14"/>
        <v>0</v>
      </c>
      <c r="R64" s="369">
        <f t="shared" si="14"/>
        <v>6874.9179999999997</v>
      </c>
      <c r="S64" s="367">
        <f t="shared" si="14"/>
        <v>236.74600000000001</v>
      </c>
      <c r="T64" s="368">
        <f t="shared" si="14"/>
        <v>7111.6640000000016</v>
      </c>
    </row>
    <row r="65" spans="1:26" s="10" customFormat="1" ht="22.5" customHeight="1" thickBot="1">
      <c r="A65" s="71" t="s">
        <v>46</v>
      </c>
      <c r="B65" s="72">
        <f t="shared" si="15"/>
        <v>469.60242</v>
      </c>
      <c r="C65" s="73">
        <f t="shared" si="15"/>
        <v>292.69607999999999</v>
      </c>
      <c r="D65" s="73">
        <f t="shared" si="15"/>
        <v>151.64420000000001</v>
      </c>
      <c r="E65" s="73">
        <f t="shared" si="15"/>
        <v>0</v>
      </c>
      <c r="F65" s="74">
        <f t="shared" si="15"/>
        <v>913.94269999999995</v>
      </c>
      <c r="G65" s="75">
        <f t="shared" si="15"/>
        <v>6777.5720000000001</v>
      </c>
      <c r="H65" s="76">
        <f t="shared" si="14"/>
        <v>5478.15</v>
      </c>
      <c r="I65" s="76">
        <f t="shared" si="14"/>
        <v>5491.36</v>
      </c>
      <c r="J65" s="76">
        <f t="shared" si="14"/>
        <v>0</v>
      </c>
      <c r="K65" s="76">
        <f t="shared" si="14"/>
        <v>5403.3799999999992</v>
      </c>
      <c r="L65" s="76">
        <f t="shared" si="14"/>
        <v>3735.0540000000001</v>
      </c>
      <c r="M65" s="76">
        <f t="shared" si="14"/>
        <v>4938.616</v>
      </c>
      <c r="N65" s="76">
        <f t="shared" si="14"/>
        <v>3323.154</v>
      </c>
      <c r="O65" s="76">
        <f t="shared" si="14"/>
        <v>1491.2199999999998</v>
      </c>
      <c r="P65" s="76">
        <f t="shared" si="14"/>
        <v>2187.192</v>
      </c>
      <c r="Q65" s="77">
        <f t="shared" si="14"/>
        <v>0</v>
      </c>
      <c r="R65" s="78">
        <f t="shared" si="14"/>
        <v>38825.697999999997</v>
      </c>
      <c r="S65" s="76">
        <f t="shared" si="14"/>
        <v>1119.957999999998</v>
      </c>
      <c r="T65" s="77">
        <f t="shared" si="14"/>
        <v>39945.656000000003</v>
      </c>
    </row>
    <row r="66" spans="1:26" s="10" customFormat="1" ht="23.25" customHeight="1" thickTop="1" thickBot="1">
      <c r="A66" s="370" t="s">
        <v>47</v>
      </c>
      <c r="B66" s="371">
        <f t="shared" si="15"/>
        <v>24249.980380000001</v>
      </c>
      <c r="C66" s="372">
        <f t="shared" si="15"/>
        <v>2937.4485199999995</v>
      </c>
      <c r="D66" s="372">
        <f t="shared" si="15"/>
        <v>3289.0799800000009</v>
      </c>
      <c r="E66" s="372">
        <f t="shared" si="15"/>
        <v>0</v>
      </c>
      <c r="F66" s="373">
        <f t="shared" si="15"/>
        <v>30476.508880000001</v>
      </c>
      <c r="G66" s="374">
        <f t="shared" si="15"/>
        <v>545399.43399999989</v>
      </c>
      <c r="H66" s="375">
        <f t="shared" si="14"/>
        <v>134849.83399999997</v>
      </c>
      <c r="I66" s="375">
        <f t="shared" si="14"/>
        <v>443399.34200000006</v>
      </c>
      <c r="J66" s="375">
        <f t="shared" si="14"/>
        <v>22025.264000000003</v>
      </c>
      <c r="K66" s="375">
        <f t="shared" si="14"/>
        <v>100825.46800000001</v>
      </c>
      <c r="L66" s="375">
        <f t="shared" si="14"/>
        <v>24998.011999999999</v>
      </c>
      <c r="M66" s="375">
        <f t="shared" si="14"/>
        <v>34940.794000000002</v>
      </c>
      <c r="N66" s="375">
        <f t="shared" si="14"/>
        <v>95039.001999999993</v>
      </c>
      <c r="O66" s="375">
        <f t="shared" si="14"/>
        <v>26276.544000000002</v>
      </c>
      <c r="P66" s="375">
        <f t="shared" si="14"/>
        <v>60116.237999999998</v>
      </c>
      <c r="Q66" s="376">
        <f t="shared" si="14"/>
        <v>0</v>
      </c>
      <c r="R66" s="374">
        <f t="shared" si="14"/>
        <v>1487869.932</v>
      </c>
      <c r="S66" s="375">
        <f t="shared" si="14"/>
        <v>32244.331999999918</v>
      </c>
      <c r="T66" s="376">
        <f t="shared" si="14"/>
        <v>1520114.2639999997</v>
      </c>
    </row>
    <row r="67" spans="1:26" s="10" customFormat="1" ht="23.25" customHeight="1" thickTop="1" thickBot="1">
      <c r="A67" s="79" t="s">
        <v>48</v>
      </c>
      <c r="B67" s="80">
        <f t="shared" si="15"/>
        <v>428098.55079999985</v>
      </c>
      <c r="C67" s="80">
        <f t="shared" si="15"/>
        <v>203519.77806000001</v>
      </c>
      <c r="D67" s="80">
        <f t="shared" si="15"/>
        <v>40542.972479999982</v>
      </c>
      <c r="E67" s="80">
        <f t="shared" si="15"/>
        <v>85179.782499999943</v>
      </c>
      <c r="F67" s="81">
        <f t="shared" si="15"/>
        <v>757341.08383999986</v>
      </c>
      <c r="G67" s="82">
        <f t="shared" si="15"/>
        <v>6731876.2259999989</v>
      </c>
      <c r="H67" s="83">
        <f t="shared" si="14"/>
        <v>7972637.8899999987</v>
      </c>
      <c r="I67" s="83">
        <f t="shared" si="14"/>
        <v>2845956.054</v>
      </c>
      <c r="J67" s="83">
        <f t="shared" si="14"/>
        <v>168560.546</v>
      </c>
      <c r="K67" s="83">
        <f t="shared" si="14"/>
        <v>3492960.3759999992</v>
      </c>
      <c r="L67" s="83">
        <f t="shared" si="14"/>
        <v>4352441.404000001</v>
      </c>
      <c r="M67" s="83">
        <f t="shared" si="14"/>
        <v>3839277.425999999</v>
      </c>
      <c r="N67" s="83">
        <f t="shared" si="14"/>
        <v>990616.87199999986</v>
      </c>
      <c r="O67" s="83">
        <f t="shared" si="14"/>
        <v>698047.63199999998</v>
      </c>
      <c r="P67" s="83">
        <f t="shared" si="14"/>
        <v>384033.77600000001</v>
      </c>
      <c r="Q67" s="84">
        <f t="shared" si="14"/>
        <v>10218748.976</v>
      </c>
      <c r="R67" s="85">
        <f t="shared" si="14"/>
        <v>41695157.177999988</v>
      </c>
      <c r="S67" s="83">
        <f t="shared" si="14"/>
        <v>1159317.1580000019</v>
      </c>
      <c r="T67" s="84">
        <f t="shared" si="14"/>
        <v>42854474.33600001</v>
      </c>
    </row>
    <row r="68" spans="1:26" s="10" customFormat="1" ht="15.75" thickTop="1">
      <c r="A68" s="60"/>
      <c r="B68" s="61"/>
      <c r="C68" s="61"/>
      <c r="D68" s="61"/>
      <c r="E68" s="61"/>
      <c r="F68" s="61"/>
      <c r="G68" s="62"/>
      <c r="H68" s="62"/>
      <c r="I68" s="62"/>
      <c r="J68" s="62"/>
      <c r="K68" s="62"/>
      <c r="L68" s="62"/>
      <c r="M68" s="62"/>
      <c r="N68" s="62"/>
      <c r="O68" s="62"/>
      <c r="P68" s="62"/>
      <c r="Q68" s="62"/>
      <c r="R68" s="62"/>
      <c r="S68" s="62"/>
      <c r="T68" s="62"/>
    </row>
    <row r="69" spans="1:26" s="10" customFormat="1" ht="30.75">
      <c r="A69" s="86">
        <v>2025</v>
      </c>
      <c r="B69" s="596" t="s">
        <v>101</v>
      </c>
      <c r="C69" s="61"/>
      <c r="D69" s="61"/>
      <c r="E69" s="61"/>
      <c r="F69" s="61"/>
      <c r="G69" s="62"/>
      <c r="H69" s="62"/>
      <c r="I69" s="62"/>
      <c r="J69" s="62"/>
      <c r="K69" s="62"/>
      <c r="L69" s="62"/>
      <c r="M69" s="62"/>
      <c r="N69" s="62"/>
      <c r="O69" s="62"/>
      <c r="P69" s="62"/>
      <c r="Q69" s="62"/>
      <c r="R69" s="62"/>
      <c r="S69" s="62"/>
      <c r="T69" s="62"/>
    </row>
    <row r="70" spans="1:26" s="10" customFormat="1" ht="27.75" customHeight="1">
      <c r="A70" s="821" t="s">
        <v>21</v>
      </c>
      <c r="B70" s="822" t="s">
        <v>22</v>
      </c>
      <c r="C70" s="823"/>
      <c r="D70" s="823"/>
      <c r="E70" s="823"/>
      <c r="F70" s="824"/>
      <c r="G70" s="825" t="s">
        <v>23</v>
      </c>
      <c r="H70" s="826"/>
      <c r="I70" s="826"/>
      <c r="J70" s="826"/>
      <c r="K70" s="826"/>
      <c r="L70" s="826"/>
      <c r="M70" s="826"/>
      <c r="N70" s="826"/>
      <c r="O70" s="826"/>
      <c r="P70" s="826"/>
      <c r="Q70" s="827"/>
      <c r="R70" s="828" t="s">
        <v>24</v>
      </c>
      <c r="S70" s="830" t="s">
        <v>107</v>
      </c>
      <c r="T70" s="819" t="s">
        <v>110</v>
      </c>
    </row>
    <row r="71" spans="1:26" s="91" customFormat="1" ht="66" customHeight="1">
      <c r="A71" s="821"/>
      <c r="B71" s="87" t="s">
        <v>26</v>
      </c>
      <c r="C71" s="88" t="s">
        <v>27</v>
      </c>
      <c r="D71" s="88" t="s">
        <v>28</v>
      </c>
      <c r="E71" s="88" t="s">
        <v>29</v>
      </c>
      <c r="F71" s="89" t="s">
        <v>30</v>
      </c>
      <c r="G71" s="832" t="s">
        <v>104</v>
      </c>
      <c r="H71" s="833"/>
      <c r="I71" s="833"/>
      <c r="J71" s="786"/>
      <c r="K71" s="833" t="s">
        <v>105</v>
      </c>
      <c r="L71" s="833"/>
      <c r="M71" s="833"/>
      <c r="N71" s="786"/>
      <c r="O71" s="785" t="s">
        <v>106</v>
      </c>
      <c r="P71" s="786"/>
      <c r="Q71" s="90" t="s">
        <v>41</v>
      </c>
      <c r="R71" s="829"/>
      <c r="S71" s="831"/>
      <c r="T71" s="820"/>
    </row>
    <row r="72" spans="1:26" s="10" customFormat="1" ht="21" customHeight="1">
      <c r="A72" s="92" t="s">
        <v>42</v>
      </c>
      <c r="B72" s="93">
        <v>5700</v>
      </c>
      <c r="C72" s="94">
        <v>1600</v>
      </c>
      <c r="D72" s="94">
        <v>1450</v>
      </c>
      <c r="E72" s="94">
        <v>0</v>
      </c>
      <c r="F72" s="95">
        <f>SUM(B72:E72)</f>
        <v>8750</v>
      </c>
      <c r="G72" s="839">
        <v>245100</v>
      </c>
      <c r="H72" s="834"/>
      <c r="I72" s="834"/>
      <c r="J72" s="792"/>
      <c r="K72" s="834">
        <v>80233</v>
      </c>
      <c r="L72" s="834"/>
      <c r="M72" s="834"/>
      <c r="N72" s="792"/>
      <c r="O72" s="791">
        <v>74410</v>
      </c>
      <c r="P72" s="792"/>
      <c r="Q72" s="597">
        <v>0</v>
      </c>
      <c r="R72" s="96">
        <f>IF(OR(G72=""),"",(G72+K72+O72+Q72))</f>
        <v>399743</v>
      </c>
      <c r="S72" s="96">
        <v>7994.8600000000006</v>
      </c>
      <c r="T72" s="97">
        <f>SUM(R72:S72)</f>
        <v>407737.86</v>
      </c>
      <c r="U72" s="9"/>
      <c r="V72" s="9"/>
      <c r="W72" s="9"/>
      <c r="X72" s="9"/>
      <c r="Y72" s="9"/>
      <c r="Z72" s="9"/>
    </row>
    <row r="73" spans="1:26" s="10" customFormat="1" ht="21" customHeight="1">
      <c r="A73" s="98" t="s">
        <v>43</v>
      </c>
      <c r="B73" s="99">
        <v>18000</v>
      </c>
      <c r="C73" s="100">
        <v>1000</v>
      </c>
      <c r="D73" s="100">
        <v>1000</v>
      </c>
      <c r="E73" s="100">
        <v>0</v>
      </c>
      <c r="F73" s="101">
        <f>SUM(B73:E73)</f>
        <v>20000</v>
      </c>
      <c r="G73" s="838">
        <v>918000</v>
      </c>
      <c r="H73" s="777"/>
      <c r="I73" s="777"/>
      <c r="J73" s="778"/>
      <c r="K73" s="777">
        <v>50621</v>
      </c>
      <c r="L73" s="777"/>
      <c r="M73" s="777"/>
      <c r="N73" s="778"/>
      <c r="O73" s="790">
        <v>40769</v>
      </c>
      <c r="P73" s="778"/>
      <c r="Q73" s="598">
        <v>0</v>
      </c>
      <c r="R73" s="102">
        <f t="shared" ref="R73" si="16">IF(OR(G73=""),"",(G73+K73+O73+Q73))</f>
        <v>1009390</v>
      </c>
      <c r="S73" s="102">
        <v>20187.8</v>
      </c>
      <c r="T73" s="103">
        <f>SUM(R73:S73)</f>
        <v>1029577.8</v>
      </c>
      <c r="U73" s="9"/>
      <c r="V73" s="9"/>
      <c r="W73" s="9"/>
      <c r="X73" s="9"/>
      <c r="Y73" s="9"/>
      <c r="Z73" s="9"/>
    </row>
    <row r="74" spans="1:26" s="10" customFormat="1" ht="21" customHeight="1">
      <c r="A74" s="92" t="s">
        <v>44</v>
      </c>
      <c r="B74" s="93" t="s">
        <v>103</v>
      </c>
      <c r="C74" s="94" t="s">
        <v>103</v>
      </c>
      <c r="D74" s="94" t="s">
        <v>103</v>
      </c>
      <c r="E74" s="94" t="s">
        <v>103</v>
      </c>
      <c r="F74" s="95" t="s">
        <v>103</v>
      </c>
      <c r="G74" s="839" t="s">
        <v>103</v>
      </c>
      <c r="H74" s="834"/>
      <c r="I74" s="834"/>
      <c r="J74" s="792"/>
      <c r="K74" s="834" t="s">
        <v>103</v>
      </c>
      <c r="L74" s="834"/>
      <c r="M74" s="834"/>
      <c r="N74" s="792"/>
      <c r="O74" s="791" t="s">
        <v>103</v>
      </c>
      <c r="P74" s="792"/>
      <c r="Q74" s="597" t="s">
        <v>103</v>
      </c>
      <c r="R74" s="96"/>
      <c r="S74" s="96"/>
      <c r="T74" s="97"/>
      <c r="U74" s="9"/>
      <c r="V74" s="9"/>
      <c r="W74" s="9"/>
      <c r="X74" s="9"/>
      <c r="Y74" s="9"/>
      <c r="Z74" s="9"/>
    </row>
    <row r="75" spans="1:26" s="10" customFormat="1" ht="21" customHeight="1">
      <c r="A75" s="98" t="s">
        <v>45</v>
      </c>
      <c r="B75" s="99" t="s">
        <v>103</v>
      </c>
      <c r="C75" s="100" t="s">
        <v>103</v>
      </c>
      <c r="D75" s="100" t="s">
        <v>103</v>
      </c>
      <c r="E75" s="100" t="s">
        <v>103</v>
      </c>
      <c r="F75" s="101" t="s">
        <v>103</v>
      </c>
      <c r="G75" s="838" t="s">
        <v>103</v>
      </c>
      <c r="H75" s="777"/>
      <c r="I75" s="777"/>
      <c r="J75" s="778"/>
      <c r="K75" s="777" t="s">
        <v>103</v>
      </c>
      <c r="L75" s="777"/>
      <c r="M75" s="777"/>
      <c r="N75" s="778"/>
      <c r="O75" s="790" t="s">
        <v>103</v>
      </c>
      <c r="P75" s="778"/>
      <c r="Q75" s="598" t="s">
        <v>103</v>
      </c>
      <c r="R75" s="102"/>
      <c r="S75" s="102"/>
      <c r="T75" s="103"/>
      <c r="U75" s="9"/>
      <c r="V75" s="9"/>
      <c r="W75" s="9"/>
      <c r="X75" s="9"/>
      <c r="Y75" s="9"/>
      <c r="Z75" s="9"/>
    </row>
    <row r="76" spans="1:26" s="10" customFormat="1" ht="21" customHeight="1" thickBot="1">
      <c r="A76" s="104" t="s">
        <v>46</v>
      </c>
      <c r="B76" s="93" t="s">
        <v>103</v>
      </c>
      <c r="C76" s="94" t="s">
        <v>103</v>
      </c>
      <c r="D76" s="94" t="s">
        <v>103</v>
      </c>
      <c r="E76" s="94" t="s">
        <v>103</v>
      </c>
      <c r="F76" s="95" t="s">
        <v>103</v>
      </c>
      <c r="G76" s="837" t="s">
        <v>103</v>
      </c>
      <c r="H76" s="779"/>
      <c r="I76" s="779"/>
      <c r="J76" s="780"/>
      <c r="K76" s="779" t="s">
        <v>103</v>
      </c>
      <c r="L76" s="779"/>
      <c r="M76" s="779"/>
      <c r="N76" s="780"/>
      <c r="O76" s="789" t="s">
        <v>103</v>
      </c>
      <c r="P76" s="780"/>
      <c r="Q76" s="599" t="s">
        <v>103</v>
      </c>
      <c r="R76" s="105"/>
      <c r="S76" s="105"/>
      <c r="T76" s="106"/>
      <c r="U76" s="9"/>
      <c r="V76" s="9"/>
      <c r="W76" s="9"/>
      <c r="X76" s="9"/>
      <c r="Y76" s="9"/>
      <c r="Z76" s="9"/>
    </row>
    <row r="77" spans="1:26" s="10" customFormat="1" ht="21" customHeight="1" thickTop="1" thickBot="1">
      <c r="A77" s="107" t="s">
        <v>47</v>
      </c>
      <c r="B77" s="108">
        <f>SUM(B72:B76)</f>
        <v>23700</v>
      </c>
      <c r="C77" s="109">
        <f>SUM(C72:C76)</f>
        <v>2600</v>
      </c>
      <c r="D77" s="109">
        <f>SUM(D72:D76)</f>
        <v>2450</v>
      </c>
      <c r="E77" s="109">
        <f t="shared" ref="E77:T77" si="17">SUM(E72:E76)</f>
        <v>0</v>
      </c>
      <c r="F77" s="110">
        <f>SUM(F72:F76)</f>
        <v>28750</v>
      </c>
      <c r="G77" s="836">
        <f t="shared" si="17"/>
        <v>1163100</v>
      </c>
      <c r="H77" s="781"/>
      <c r="I77" s="781"/>
      <c r="J77" s="782"/>
      <c r="K77" s="781">
        <f t="shared" si="17"/>
        <v>130854</v>
      </c>
      <c r="L77" s="781">
        <f t="shared" si="17"/>
        <v>0</v>
      </c>
      <c r="M77" s="781">
        <f t="shared" si="17"/>
        <v>0</v>
      </c>
      <c r="N77" s="782">
        <f t="shared" si="17"/>
        <v>0</v>
      </c>
      <c r="O77" s="788">
        <f>SUM(O72:P76)</f>
        <v>115179</v>
      </c>
      <c r="P77" s="782"/>
      <c r="Q77" s="164">
        <f t="shared" si="17"/>
        <v>0</v>
      </c>
      <c r="R77" s="108">
        <f t="shared" si="17"/>
        <v>1409133</v>
      </c>
      <c r="S77" s="111">
        <f t="shared" si="17"/>
        <v>28182.66</v>
      </c>
      <c r="T77" s="112">
        <f t="shared" si="17"/>
        <v>1437315.6600000001</v>
      </c>
      <c r="U77" s="9"/>
      <c r="V77" s="9"/>
      <c r="W77" s="9"/>
      <c r="X77" s="9"/>
      <c r="Y77" s="9"/>
      <c r="Z77" s="9"/>
    </row>
    <row r="78" spans="1:26" s="10" customFormat="1" ht="21" customHeight="1" thickTop="1" thickBot="1">
      <c r="A78" s="113" t="s">
        <v>48</v>
      </c>
      <c r="B78" s="114"/>
      <c r="C78" s="114"/>
      <c r="D78" s="114"/>
      <c r="E78" s="114"/>
      <c r="F78" s="115"/>
      <c r="G78" s="835"/>
      <c r="H78" s="783"/>
      <c r="I78" s="783"/>
      <c r="J78" s="784"/>
      <c r="K78" s="783"/>
      <c r="L78" s="783"/>
      <c r="M78" s="783"/>
      <c r="N78" s="784"/>
      <c r="O78" s="787"/>
      <c r="P78" s="784"/>
      <c r="Q78" s="117">
        <v>7844060.9999999963</v>
      </c>
      <c r="R78" s="600">
        <v>35198970.689999983</v>
      </c>
      <c r="S78" s="116">
        <v>938454.42000000924</v>
      </c>
      <c r="T78" s="117">
        <v>36137425.109999992</v>
      </c>
      <c r="U78" s="9"/>
      <c r="V78" s="9"/>
      <c r="W78" s="9"/>
      <c r="X78" s="9"/>
      <c r="Y78" s="9"/>
      <c r="Z78" s="9"/>
    </row>
    <row r="79" spans="1:26" s="10" customFormat="1" ht="15.75" thickTop="1">
      <c r="A79" s="54"/>
      <c r="B79" s="8"/>
      <c r="C79" s="8"/>
      <c r="D79" s="8"/>
      <c r="E79" s="8"/>
      <c r="F79" s="8"/>
      <c r="G79" s="9"/>
      <c r="H79" s="9"/>
      <c r="I79" s="9"/>
      <c r="J79" s="9"/>
      <c r="K79" s="9"/>
      <c r="L79" s="9"/>
      <c r="M79" s="9"/>
      <c r="N79" s="9"/>
      <c r="O79" s="9"/>
      <c r="P79" s="9"/>
      <c r="Q79" s="9"/>
      <c r="R79" s="118"/>
      <c r="S79" s="9"/>
      <c r="T79" s="9"/>
      <c r="U79" s="9"/>
      <c r="V79" s="9"/>
      <c r="W79" s="9"/>
      <c r="X79" s="9"/>
      <c r="Y79" s="9"/>
      <c r="Z79" s="9"/>
    </row>
    <row r="80" spans="1:26" s="10" customFormat="1">
      <c r="A80" s="54"/>
      <c r="B80" s="8"/>
      <c r="C80" s="8"/>
      <c r="D80" s="8"/>
      <c r="E80" s="8"/>
      <c r="F80" s="8"/>
      <c r="G80" s="9"/>
      <c r="H80" s="9"/>
      <c r="I80" s="9"/>
      <c r="J80" s="62"/>
      <c r="K80" s="118"/>
      <c r="L80" s="9"/>
      <c r="M80" s="9"/>
      <c r="N80" s="9"/>
      <c r="O80" s="9"/>
      <c r="P80" s="9"/>
      <c r="Q80" s="9"/>
      <c r="R80" s="118"/>
      <c r="S80" s="9"/>
      <c r="T80" s="9"/>
      <c r="U80" s="9"/>
      <c r="V80" s="9"/>
      <c r="W80" s="9"/>
      <c r="X80" s="9"/>
      <c r="Y80" s="9"/>
      <c r="Z80" s="9"/>
    </row>
    <row r="81" spans="1:26" s="10" customFormat="1" ht="30.75">
      <c r="A81" s="7" t="s">
        <v>52</v>
      </c>
      <c r="B81" s="8"/>
      <c r="C81" s="8"/>
      <c r="D81" s="8"/>
      <c r="E81" s="8"/>
      <c r="F81" s="8"/>
      <c r="G81" s="9"/>
      <c r="H81" s="9"/>
      <c r="I81" s="9"/>
      <c r="J81" s="9"/>
      <c r="K81" s="118"/>
      <c r="L81" s="9"/>
      <c r="M81" s="9"/>
      <c r="N81" s="9"/>
      <c r="O81" s="9"/>
      <c r="P81" s="9"/>
      <c r="Q81" s="9"/>
      <c r="R81" s="9"/>
      <c r="S81" s="9"/>
      <c r="T81" s="9"/>
      <c r="U81" s="9"/>
      <c r="V81" s="9"/>
      <c r="W81" s="9"/>
      <c r="X81" s="9"/>
      <c r="Y81" s="9"/>
      <c r="Z81" s="9"/>
    </row>
    <row r="82" spans="1:26" s="10" customFormat="1" ht="28.5" customHeight="1">
      <c r="A82" s="795" t="s">
        <v>21</v>
      </c>
      <c r="B82" s="796" t="s">
        <v>22</v>
      </c>
      <c r="C82" s="797"/>
      <c r="D82" s="797"/>
      <c r="E82" s="797"/>
      <c r="F82" s="798"/>
      <c r="G82" s="799" t="s">
        <v>23</v>
      </c>
      <c r="H82" s="800"/>
      <c r="I82" s="800"/>
      <c r="J82" s="800"/>
      <c r="K82" s="800"/>
      <c r="L82" s="800"/>
      <c r="M82" s="800"/>
      <c r="N82" s="800"/>
      <c r="O82" s="800"/>
      <c r="P82" s="800"/>
      <c r="Q82" s="801"/>
      <c r="R82" s="802" t="s">
        <v>24</v>
      </c>
      <c r="S82" s="804" t="s">
        <v>109</v>
      </c>
      <c r="T82" s="793" t="s">
        <v>111</v>
      </c>
      <c r="U82" s="9"/>
      <c r="V82" s="9"/>
      <c r="W82" s="9"/>
      <c r="X82" s="9"/>
      <c r="Y82" s="9"/>
      <c r="Z82" s="9"/>
    </row>
    <row r="83" spans="1:26" s="10" customFormat="1" ht="60">
      <c r="A83" s="795"/>
      <c r="B83" s="13" t="s">
        <v>26</v>
      </c>
      <c r="C83" s="11" t="s">
        <v>27</v>
      </c>
      <c r="D83" s="11" t="s">
        <v>28</v>
      </c>
      <c r="E83" s="11" t="s">
        <v>29</v>
      </c>
      <c r="F83" s="12" t="s">
        <v>30</v>
      </c>
      <c r="G83" s="773" t="s">
        <v>104</v>
      </c>
      <c r="H83" s="774"/>
      <c r="I83" s="774"/>
      <c r="J83" s="775"/>
      <c r="K83" s="774" t="s">
        <v>105</v>
      </c>
      <c r="L83" s="774"/>
      <c r="M83" s="774"/>
      <c r="N83" s="775"/>
      <c r="O83" s="776" t="s">
        <v>106</v>
      </c>
      <c r="P83" s="775"/>
      <c r="Q83" s="601" t="s">
        <v>41</v>
      </c>
      <c r="R83" s="803"/>
      <c r="S83" s="805"/>
      <c r="T83" s="794"/>
      <c r="U83" s="9"/>
      <c r="V83" s="9"/>
      <c r="W83" s="9"/>
      <c r="X83" s="9"/>
      <c r="Y83" s="9"/>
      <c r="Z83" s="9"/>
    </row>
    <row r="84" spans="1:26" s="10" customFormat="1" ht="27" customHeight="1">
      <c r="A84" s="17" t="s">
        <v>42</v>
      </c>
      <c r="B84" s="119">
        <f>(B72-B50)/B50</f>
        <v>-2.0904916778462596E-2</v>
      </c>
      <c r="C84" s="120">
        <f t="shared" ref="C84:P85" si="18">(C72-C50)/C50</f>
        <v>6.9082436612600398E-2</v>
      </c>
      <c r="D84" s="120">
        <f t="shared" si="18"/>
        <v>-0.14783008742793294</v>
      </c>
      <c r="E84" s="120"/>
      <c r="F84" s="121">
        <f t="shared" si="18"/>
        <v>-2.9917488772790879E-2</v>
      </c>
      <c r="G84" s="765">
        <f>(G72-(G50+H50+I50+J50))/(G50+H50+I50+J50)</f>
        <v>0.75782279554068066</v>
      </c>
      <c r="H84" s="766">
        <f t="shared" si="18"/>
        <v>-1</v>
      </c>
      <c r="I84" s="766">
        <f t="shared" si="18"/>
        <v>-1</v>
      </c>
      <c r="J84" s="766" t="e">
        <f t="shared" si="18"/>
        <v>#DIV/0!</v>
      </c>
      <c r="K84" s="767">
        <f>(K72-(K50+L50+M50))/(K50+L50+M50)</f>
        <v>0.16358581026588584</v>
      </c>
      <c r="L84" s="766">
        <f t="shared" si="18"/>
        <v>-1</v>
      </c>
      <c r="M84" s="766">
        <f t="shared" si="18"/>
        <v>-1</v>
      </c>
      <c r="N84" s="768">
        <f t="shared" si="18"/>
        <v>-1</v>
      </c>
      <c r="O84" s="767">
        <f>(O72-(N50+O50+P50))/(N50+O50+P50)</f>
        <v>0.11141763926290031</v>
      </c>
      <c r="P84" s="768">
        <f t="shared" si="18"/>
        <v>-1</v>
      </c>
      <c r="Q84" s="602"/>
      <c r="R84" s="124">
        <f>(R72-R50)/R50</f>
        <v>0.45182853878916091</v>
      </c>
      <c r="S84" s="122"/>
      <c r="T84" s="123"/>
      <c r="U84" s="9"/>
      <c r="V84" s="9"/>
      <c r="W84" s="9"/>
      <c r="X84" s="9"/>
      <c r="Y84" s="9"/>
      <c r="Z84" s="9"/>
    </row>
    <row r="85" spans="1:26" s="10" customFormat="1" ht="27" customHeight="1">
      <c r="A85" s="25" t="s">
        <v>43</v>
      </c>
      <c r="B85" s="125">
        <f>(B73-B51)/B51</f>
        <v>6.5457828205448668E-2</v>
      </c>
      <c r="C85" s="126">
        <f t="shared" si="18"/>
        <v>-8.7214217040195108E-2</v>
      </c>
      <c r="D85" s="126">
        <f t="shared" si="18"/>
        <v>-0.36528835648147895</v>
      </c>
      <c r="E85" s="126"/>
      <c r="F85" s="127">
        <f t="shared" si="18"/>
        <v>2.2222514350700148E-2</v>
      </c>
      <c r="G85" s="769">
        <f>(G73-(G51+H51+I51+J51))/(G51+H51+I51+J51)</f>
        <v>0.1185689141413066</v>
      </c>
      <c r="H85" s="770">
        <f t="shared" si="18"/>
        <v>-1</v>
      </c>
      <c r="I85" s="770">
        <f t="shared" si="18"/>
        <v>-1</v>
      </c>
      <c r="J85" s="770">
        <f t="shared" si="18"/>
        <v>-1</v>
      </c>
      <c r="K85" s="771">
        <f>(K73-(K51+L51+M51))/(K51+L51+M51)</f>
        <v>-0.17812525013349925</v>
      </c>
      <c r="L85" s="770">
        <f t="shared" si="18"/>
        <v>-1</v>
      </c>
      <c r="M85" s="770">
        <f t="shared" si="18"/>
        <v>-1</v>
      </c>
      <c r="N85" s="772">
        <f t="shared" si="18"/>
        <v>-1</v>
      </c>
      <c r="O85" s="771">
        <f>(O73-(N51+O51+P51))/(N51+O51+P51)</f>
        <v>-0.50507405618815848</v>
      </c>
      <c r="P85" s="772">
        <f t="shared" si="18"/>
        <v>-1</v>
      </c>
      <c r="Q85" s="604"/>
      <c r="R85" s="130">
        <f>(R73-R51)/R51</f>
        <v>4.6371326280502542E-2</v>
      </c>
      <c r="S85" s="128"/>
      <c r="T85" s="129"/>
      <c r="U85" s="9"/>
      <c r="V85" s="9"/>
      <c r="W85" s="9"/>
      <c r="X85" s="9"/>
      <c r="Y85" s="9"/>
      <c r="Z85" s="9"/>
    </row>
    <row r="86" spans="1:26" s="10" customFormat="1" ht="27" customHeight="1">
      <c r="A86" s="17" t="s">
        <v>44</v>
      </c>
      <c r="B86" s="119"/>
      <c r="C86" s="120"/>
      <c r="D86" s="120"/>
      <c r="E86" s="120"/>
      <c r="F86" s="121"/>
      <c r="G86" s="757"/>
      <c r="H86" s="758"/>
      <c r="I86" s="758"/>
      <c r="J86" s="759"/>
      <c r="K86" s="758"/>
      <c r="L86" s="758"/>
      <c r="M86" s="758"/>
      <c r="N86" s="759"/>
      <c r="O86" s="760"/>
      <c r="P86" s="759"/>
      <c r="Q86" s="602"/>
      <c r="R86" s="124"/>
      <c r="S86" s="122"/>
      <c r="T86" s="123"/>
      <c r="U86" s="9"/>
      <c r="V86" s="9"/>
      <c r="W86" s="9"/>
      <c r="X86" s="9"/>
      <c r="Y86" s="9"/>
      <c r="Z86" s="9"/>
    </row>
    <row r="87" spans="1:26" s="10" customFormat="1" ht="27" customHeight="1">
      <c r="A87" s="25" t="s">
        <v>45</v>
      </c>
      <c r="B87" s="125"/>
      <c r="C87" s="126"/>
      <c r="D87" s="126"/>
      <c r="E87" s="126"/>
      <c r="F87" s="127"/>
      <c r="G87" s="761"/>
      <c r="H87" s="762"/>
      <c r="I87" s="762"/>
      <c r="J87" s="763"/>
      <c r="K87" s="762"/>
      <c r="L87" s="762"/>
      <c r="M87" s="762"/>
      <c r="N87" s="763"/>
      <c r="O87" s="764"/>
      <c r="P87" s="763"/>
      <c r="Q87" s="604"/>
      <c r="R87" s="130"/>
      <c r="S87" s="128"/>
      <c r="T87" s="129"/>
      <c r="U87" s="9"/>
      <c r="V87" s="9"/>
      <c r="W87" s="9"/>
      <c r="X87" s="9"/>
      <c r="Y87" s="9"/>
      <c r="Z87" s="9"/>
    </row>
    <row r="88" spans="1:26" s="10" customFormat="1" ht="27" customHeight="1" thickBot="1">
      <c r="A88" s="34" t="s">
        <v>46</v>
      </c>
      <c r="B88" s="131"/>
      <c r="C88" s="132"/>
      <c r="D88" s="132"/>
      <c r="E88" s="132"/>
      <c r="F88" s="133"/>
      <c r="G88" s="749"/>
      <c r="H88" s="750"/>
      <c r="I88" s="750"/>
      <c r="J88" s="751"/>
      <c r="K88" s="750"/>
      <c r="L88" s="750"/>
      <c r="M88" s="750"/>
      <c r="N88" s="751"/>
      <c r="O88" s="752"/>
      <c r="P88" s="751"/>
      <c r="Q88" s="603"/>
      <c r="R88" s="136"/>
      <c r="S88" s="134"/>
      <c r="T88" s="135"/>
      <c r="U88" s="9"/>
      <c r="V88" s="9"/>
      <c r="W88" s="9"/>
      <c r="X88" s="9"/>
      <c r="Y88" s="9"/>
      <c r="Z88" s="9"/>
    </row>
    <row r="89" spans="1:26" s="10" customFormat="1" ht="33" customHeight="1" thickTop="1" thickBot="1">
      <c r="A89" s="41" t="s">
        <v>47</v>
      </c>
      <c r="B89" s="137"/>
      <c r="C89" s="138"/>
      <c r="D89" s="138"/>
      <c r="E89" s="138"/>
      <c r="F89" s="139"/>
      <c r="G89" s="753"/>
      <c r="H89" s="754"/>
      <c r="I89" s="754"/>
      <c r="J89" s="755"/>
      <c r="K89" s="754"/>
      <c r="L89" s="754"/>
      <c r="M89" s="754"/>
      <c r="N89" s="755"/>
      <c r="O89" s="756"/>
      <c r="P89" s="755"/>
      <c r="Q89" s="605"/>
      <c r="R89" s="140"/>
      <c r="S89" s="141"/>
      <c r="T89" s="142"/>
      <c r="U89" s="9"/>
      <c r="V89" s="9"/>
      <c r="W89" s="9"/>
      <c r="X89" s="9"/>
      <c r="Y89" s="9"/>
      <c r="Z89" s="9"/>
    </row>
    <row r="90" spans="1:26" s="10" customFormat="1" ht="28.5" customHeight="1" thickTop="1" thickBot="1">
      <c r="A90" s="47" t="s">
        <v>48</v>
      </c>
      <c r="B90" s="143"/>
      <c r="C90" s="143"/>
      <c r="D90" s="143"/>
      <c r="E90" s="143"/>
      <c r="F90" s="144"/>
      <c r="G90" s="745"/>
      <c r="H90" s="746"/>
      <c r="I90" s="746"/>
      <c r="J90" s="747"/>
      <c r="K90" s="746"/>
      <c r="L90" s="746"/>
      <c r="M90" s="746"/>
      <c r="N90" s="747"/>
      <c r="O90" s="748"/>
      <c r="P90" s="747"/>
      <c r="Q90" s="52"/>
      <c r="R90" s="147"/>
      <c r="S90" s="145"/>
      <c r="T90" s="146"/>
      <c r="U90" s="9"/>
      <c r="V90" s="9"/>
      <c r="W90" s="9"/>
      <c r="X90" s="9"/>
      <c r="Y90" s="9"/>
      <c r="Z90" s="9"/>
    </row>
    <row r="91" spans="1:26" s="10" customFormat="1" ht="15.75" thickTop="1">
      <c r="A91" s="54"/>
      <c r="B91" s="8"/>
      <c r="C91" s="8"/>
      <c r="D91" s="8"/>
      <c r="E91" s="8"/>
      <c r="F91" s="8"/>
      <c r="G91" s="9"/>
      <c r="H91" s="9"/>
      <c r="I91" s="9"/>
      <c r="J91" s="9"/>
      <c r="K91" s="9"/>
      <c r="L91" s="9"/>
      <c r="M91" s="9"/>
      <c r="N91" s="9"/>
      <c r="O91" s="9"/>
      <c r="P91" s="9"/>
      <c r="Q91" s="9"/>
      <c r="R91" s="9"/>
      <c r="S91" s="9"/>
      <c r="T91" s="9"/>
      <c r="U91" s="9"/>
      <c r="V91" s="9"/>
      <c r="W91" s="9"/>
      <c r="X91" s="9"/>
      <c r="Y91" s="9"/>
      <c r="Z91" s="9"/>
    </row>
    <row r="92" spans="1:26" s="10" customFormat="1" ht="30.75">
      <c r="A92" s="7" t="s">
        <v>53</v>
      </c>
      <c r="B92" s="8"/>
      <c r="C92" s="8"/>
      <c r="D92" s="8"/>
      <c r="E92" s="8"/>
      <c r="F92" s="8"/>
      <c r="G92" s="9"/>
      <c r="H92" s="9"/>
      <c r="I92" s="9"/>
      <c r="J92" s="9"/>
      <c r="K92" s="9"/>
      <c r="L92" s="9"/>
      <c r="M92" s="9"/>
      <c r="N92" s="9"/>
      <c r="O92" s="9"/>
      <c r="P92" s="9"/>
      <c r="Q92" s="9"/>
      <c r="R92" s="9"/>
      <c r="S92" s="9"/>
      <c r="T92" s="9"/>
      <c r="U92" s="9"/>
      <c r="V92" s="9"/>
      <c r="W92" s="9"/>
      <c r="X92" s="9"/>
      <c r="Y92" s="9"/>
      <c r="Z92" s="9"/>
    </row>
    <row r="93" spans="1:26" s="10" customFormat="1" ht="28.5" customHeight="1">
      <c r="A93" s="795" t="s">
        <v>21</v>
      </c>
      <c r="B93" s="796" t="s">
        <v>22</v>
      </c>
      <c r="C93" s="797"/>
      <c r="D93" s="797"/>
      <c r="E93" s="797"/>
      <c r="F93" s="798"/>
      <c r="G93" s="799" t="s">
        <v>23</v>
      </c>
      <c r="H93" s="800"/>
      <c r="I93" s="800"/>
      <c r="J93" s="800"/>
      <c r="K93" s="800"/>
      <c r="L93" s="800"/>
      <c r="M93" s="800"/>
      <c r="N93" s="800"/>
      <c r="O93" s="800"/>
      <c r="P93" s="800"/>
      <c r="Q93" s="801"/>
      <c r="R93" s="802" t="s">
        <v>24</v>
      </c>
      <c r="S93" s="804" t="s">
        <v>109</v>
      </c>
      <c r="T93" s="793" t="s">
        <v>111</v>
      </c>
      <c r="U93" s="9"/>
      <c r="V93" s="9"/>
      <c r="W93" s="9"/>
      <c r="X93" s="9"/>
      <c r="Y93" s="9"/>
      <c r="Z93" s="9"/>
    </row>
    <row r="94" spans="1:26" s="10" customFormat="1" ht="60">
      <c r="A94" s="795"/>
      <c r="B94" s="13" t="s">
        <v>26</v>
      </c>
      <c r="C94" s="11" t="s">
        <v>27</v>
      </c>
      <c r="D94" s="11" t="s">
        <v>28</v>
      </c>
      <c r="E94" s="11" t="s">
        <v>29</v>
      </c>
      <c r="F94" s="12" t="s">
        <v>30</v>
      </c>
      <c r="G94" s="773" t="s">
        <v>104</v>
      </c>
      <c r="H94" s="774"/>
      <c r="I94" s="774"/>
      <c r="J94" s="775"/>
      <c r="K94" s="774" t="s">
        <v>105</v>
      </c>
      <c r="L94" s="774"/>
      <c r="M94" s="774"/>
      <c r="N94" s="775"/>
      <c r="O94" s="776" t="s">
        <v>106</v>
      </c>
      <c r="P94" s="775"/>
      <c r="Q94" s="601" t="s">
        <v>41</v>
      </c>
      <c r="R94" s="803"/>
      <c r="S94" s="805"/>
      <c r="T94" s="794"/>
      <c r="U94" s="9"/>
      <c r="V94" s="9"/>
      <c r="W94" s="9"/>
      <c r="X94" s="9"/>
      <c r="Y94" s="9"/>
      <c r="Z94" s="9"/>
    </row>
    <row r="95" spans="1:26" s="10" customFormat="1" ht="33" customHeight="1">
      <c r="A95" s="17" t="s">
        <v>42</v>
      </c>
      <c r="B95" s="119">
        <f>(B72-B61)/B61</f>
        <v>-9.9103359384777351E-2</v>
      </c>
      <c r="C95" s="120">
        <f t="shared" ref="C95:P96" si="19">(C72-C61)/C61</f>
        <v>3.1652078740896754E-2</v>
      </c>
      <c r="D95" s="120">
        <f t="shared" si="19"/>
        <v>-0.13914247904405663</v>
      </c>
      <c r="E95" s="120"/>
      <c r="F95" s="121">
        <f t="shared" si="19"/>
        <v>-8.4948888141681986E-2</v>
      </c>
      <c r="G95" s="765">
        <f>(G72-(G61+H61+I61+J61))/(G61+H61+I61+J61)</f>
        <v>3.6693475844750224E-2</v>
      </c>
      <c r="H95" s="766">
        <f t="shared" si="19"/>
        <v>-1</v>
      </c>
      <c r="I95" s="766">
        <f t="shared" si="19"/>
        <v>-1</v>
      </c>
      <c r="J95" s="766">
        <f t="shared" si="19"/>
        <v>-1</v>
      </c>
      <c r="K95" s="767">
        <f>(K72-(K61+L61+M61))/(K61+L61+M61)</f>
        <v>-6.5273551103520858E-2</v>
      </c>
      <c r="L95" s="766">
        <f t="shared" si="19"/>
        <v>-1</v>
      </c>
      <c r="M95" s="766">
        <f t="shared" si="19"/>
        <v>-1</v>
      </c>
      <c r="N95" s="768">
        <f t="shared" si="19"/>
        <v>-1</v>
      </c>
      <c r="O95" s="767">
        <f>(O72-(N61+O61+P61))/(N61+O61+P61)</f>
        <v>-0.24490288645385203</v>
      </c>
      <c r="P95" s="768">
        <f t="shared" si="19"/>
        <v>-1</v>
      </c>
      <c r="Q95" s="602"/>
      <c r="R95" s="124">
        <f>(R72-R61)/R61</f>
        <v>-5.0049831016649171E-2</v>
      </c>
      <c r="S95" s="122"/>
      <c r="T95" s="123"/>
      <c r="U95" s="9"/>
      <c r="V95" s="9"/>
      <c r="W95" s="9"/>
      <c r="X95" s="9"/>
      <c r="Y95" s="9"/>
      <c r="Z95" s="9"/>
    </row>
    <row r="96" spans="1:26" s="10" customFormat="1" ht="33" customHeight="1">
      <c r="A96" s="25" t="s">
        <v>43</v>
      </c>
      <c r="B96" s="125">
        <f>(B73-B62)/B62</f>
        <v>4.0137798934909805E-2</v>
      </c>
      <c r="C96" s="126">
        <f t="shared" ref="C96:F96" si="20">(C73-C62)/C62</f>
        <v>-7.2675135825736384E-2</v>
      </c>
      <c r="D96" s="126">
        <f t="shared" si="20"/>
        <v>-0.27915000944529766</v>
      </c>
      <c r="E96" s="126"/>
      <c r="F96" s="127">
        <f t="shared" si="20"/>
        <v>1.1581532221182024E-2</v>
      </c>
      <c r="G96" s="769">
        <f>(G73-(G62+H62+I62+J62))/(G62+H62+I62+J62)</f>
        <v>3.539048361417986E-2</v>
      </c>
      <c r="H96" s="770">
        <f t="shared" si="19"/>
        <v>-1</v>
      </c>
      <c r="I96" s="770">
        <f t="shared" si="19"/>
        <v>-1</v>
      </c>
      <c r="J96" s="770">
        <f t="shared" si="19"/>
        <v>-1</v>
      </c>
      <c r="K96" s="771">
        <f>(K73-(K62+L62+M62))/(K62+L62+M62)</f>
        <v>-0.16149399405020351</v>
      </c>
      <c r="L96" s="770">
        <f t="shared" si="19"/>
        <v>-1</v>
      </c>
      <c r="M96" s="770">
        <f t="shared" si="19"/>
        <v>-1</v>
      </c>
      <c r="N96" s="772">
        <f t="shared" si="19"/>
        <v>-1</v>
      </c>
      <c r="O96" s="771">
        <f>(O73-(N62+O62+P62))/(N62+O62+P62)</f>
        <v>-0.45177522012161492</v>
      </c>
      <c r="P96" s="772">
        <f t="shared" si="19"/>
        <v>-1</v>
      </c>
      <c r="Q96" s="604"/>
      <c r="R96" s="130">
        <f>(R73-R62)/R62</f>
        <v>-1.1717701702014815E-2</v>
      </c>
      <c r="S96" s="128"/>
      <c r="T96" s="129"/>
      <c r="U96" s="9"/>
      <c r="V96" s="9"/>
      <c r="W96" s="9"/>
      <c r="X96" s="9"/>
      <c r="Y96" s="9"/>
      <c r="Z96" s="9"/>
    </row>
    <row r="97" spans="1:26" s="10" customFormat="1" ht="33" customHeight="1">
      <c r="A97" s="17" t="s">
        <v>44</v>
      </c>
      <c r="B97" s="119"/>
      <c r="C97" s="120"/>
      <c r="D97" s="120"/>
      <c r="E97" s="120"/>
      <c r="F97" s="121"/>
      <c r="G97" s="757"/>
      <c r="H97" s="758"/>
      <c r="I97" s="758"/>
      <c r="J97" s="759"/>
      <c r="K97" s="758"/>
      <c r="L97" s="758"/>
      <c r="M97" s="758"/>
      <c r="N97" s="759"/>
      <c r="O97" s="760"/>
      <c r="P97" s="759"/>
      <c r="Q97" s="602"/>
      <c r="R97" s="124"/>
      <c r="S97" s="122"/>
      <c r="T97" s="123"/>
      <c r="U97" s="9"/>
      <c r="V97" s="9"/>
      <c r="W97" s="9"/>
      <c r="X97" s="9"/>
      <c r="Y97" s="9"/>
      <c r="Z97" s="9"/>
    </row>
    <row r="98" spans="1:26" s="10" customFormat="1" ht="33" customHeight="1">
      <c r="A98" s="25" t="s">
        <v>45</v>
      </c>
      <c r="B98" s="125"/>
      <c r="C98" s="126"/>
      <c r="D98" s="126"/>
      <c r="E98" s="126"/>
      <c r="F98" s="127"/>
      <c r="G98" s="761"/>
      <c r="H98" s="762"/>
      <c r="I98" s="762"/>
      <c r="J98" s="763"/>
      <c r="K98" s="762"/>
      <c r="L98" s="762"/>
      <c r="M98" s="762"/>
      <c r="N98" s="763"/>
      <c r="O98" s="764"/>
      <c r="P98" s="763"/>
      <c r="Q98" s="604"/>
      <c r="R98" s="130"/>
      <c r="S98" s="128"/>
      <c r="T98" s="129"/>
      <c r="U98" s="9"/>
      <c r="V98" s="9"/>
      <c r="W98" s="9"/>
      <c r="X98" s="9"/>
      <c r="Y98" s="9"/>
      <c r="Z98" s="9"/>
    </row>
    <row r="99" spans="1:26" s="10" customFormat="1" ht="33" customHeight="1" thickBot="1">
      <c r="A99" s="34" t="s">
        <v>46</v>
      </c>
      <c r="B99" s="131"/>
      <c r="C99" s="132"/>
      <c r="D99" s="132"/>
      <c r="E99" s="132"/>
      <c r="F99" s="133"/>
      <c r="G99" s="749"/>
      <c r="H99" s="750"/>
      <c r="I99" s="750"/>
      <c r="J99" s="751"/>
      <c r="K99" s="750"/>
      <c r="L99" s="750"/>
      <c r="M99" s="750"/>
      <c r="N99" s="751"/>
      <c r="O99" s="752"/>
      <c r="P99" s="751"/>
      <c r="Q99" s="603"/>
      <c r="R99" s="136"/>
      <c r="S99" s="134"/>
      <c r="T99" s="135"/>
      <c r="U99" s="9"/>
      <c r="V99" s="9"/>
      <c r="W99" s="9"/>
      <c r="X99" s="9"/>
      <c r="Y99" s="9"/>
      <c r="Z99" s="9"/>
    </row>
    <row r="100" spans="1:26" s="10" customFormat="1" ht="33" customHeight="1" thickTop="1" thickBot="1">
      <c r="A100" s="41" t="s">
        <v>47</v>
      </c>
      <c r="B100" s="137"/>
      <c r="C100" s="138"/>
      <c r="D100" s="138"/>
      <c r="E100" s="138"/>
      <c r="F100" s="139"/>
      <c r="G100" s="753"/>
      <c r="H100" s="754"/>
      <c r="I100" s="754"/>
      <c r="J100" s="755"/>
      <c r="K100" s="754"/>
      <c r="L100" s="754"/>
      <c r="M100" s="754"/>
      <c r="N100" s="755"/>
      <c r="O100" s="756"/>
      <c r="P100" s="755"/>
      <c r="Q100" s="605"/>
      <c r="R100" s="140"/>
      <c r="S100" s="141"/>
      <c r="T100" s="142"/>
      <c r="U100" s="9"/>
      <c r="V100" s="9"/>
      <c r="W100" s="9"/>
      <c r="X100" s="9"/>
      <c r="Y100" s="9"/>
      <c r="Z100" s="9"/>
    </row>
    <row r="101" spans="1:26" s="10" customFormat="1" ht="33" customHeight="1" thickTop="1" thickBot="1">
      <c r="A101" s="47" t="s">
        <v>48</v>
      </c>
      <c r="B101" s="143"/>
      <c r="C101" s="143"/>
      <c r="D101" s="143"/>
      <c r="E101" s="143"/>
      <c r="F101" s="144"/>
      <c r="G101" s="745"/>
      <c r="H101" s="746"/>
      <c r="I101" s="746"/>
      <c r="J101" s="747"/>
      <c r="K101" s="746"/>
      <c r="L101" s="746"/>
      <c r="M101" s="746"/>
      <c r="N101" s="747"/>
      <c r="O101" s="748"/>
      <c r="P101" s="747"/>
      <c r="Q101" s="52"/>
      <c r="R101" s="147"/>
      <c r="S101" s="145"/>
      <c r="T101" s="146"/>
      <c r="U101" s="9"/>
      <c r="V101" s="9"/>
      <c r="W101" s="9"/>
      <c r="X101" s="9"/>
      <c r="Y101" s="9"/>
      <c r="Z101" s="9"/>
    </row>
    <row r="102" spans="1:26" s="10" customFormat="1" ht="15.75" thickTop="1">
      <c r="A102" s="54"/>
      <c r="B102" s="8"/>
      <c r="C102" s="8"/>
      <c r="D102" s="8"/>
      <c r="E102" s="8"/>
      <c r="F102" s="8"/>
      <c r="G102" s="9"/>
      <c r="H102" s="9"/>
      <c r="I102" s="9"/>
      <c r="J102" s="9"/>
      <c r="K102" s="9"/>
      <c r="L102" s="9"/>
      <c r="M102" s="9"/>
      <c r="N102" s="9"/>
      <c r="O102" s="9"/>
      <c r="P102" s="9"/>
      <c r="Q102" s="9"/>
      <c r="R102" s="9"/>
      <c r="S102" s="9"/>
      <c r="T102" s="9"/>
      <c r="U102" s="9"/>
      <c r="V102" s="9"/>
      <c r="W102" s="9"/>
      <c r="X102" s="9"/>
      <c r="Y102" s="9"/>
      <c r="Z102" s="9"/>
    </row>
    <row r="103" spans="1:26" s="10" customFormat="1">
      <c r="A103" s="54"/>
      <c r="B103" s="8"/>
      <c r="C103" s="8"/>
      <c r="D103" s="8"/>
      <c r="E103" s="8"/>
      <c r="F103" s="8"/>
      <c r="G103" s="9"/>
      <c r="H103" s="9"/>
      <c r="I103" s="9"/>
      <c r="J103" s="9"/>
      <c r="K103" s="9"/>
      <c r="L103" s="9"/>
      <c r="M103" s="9"/>
      <c r="N103" s="9"/>
      <c r="O103" s="9"/>
      <c r="P103" s="9"/>
      <c r="Q103" s="9"/>
      <c r="R103" s="9"/>
      <c r="S103" s="9"/>
      <c r="T103" s="9"/>
      <c r="U103" s="9"/>
      <c r="V103" s="9"/>
      <c r="W103" s="9"/>
      <c r="X103" s="9"/>
      <c r="Y103" s="9"/>
      <c r="Z103" s="9"/>
    </row>
  </sheetData>
  <mergeCells count="126">
    <mergeCell ref="T93:T94"/>
    <mergeCell ref="A93:A94"/>
    <mergeCell ref="B93:F93"/>
    <mergeCell ref="G93:Q93"/>
    <mergeCell ref="R93:R94"/>
    <mergeCell ref="S93:S94"/>
    <mergeCell ref="G94:J94"/>
    <mergeCell ref="K94:N94"/>
    <mergeCell ref="O94:P94"/>
    <mergeCell ref="T70:T71"/>
    <mergeCell ref="A82:A83"/>
    <mergeCell ref="B82:F82"/>
    <mergeCell ref="G82:Q82"/>
    <mergeCell ref="R82:R83"/>
    <mergeCell ref="S82:S83"/>
    <mergeCell ref="T82:T83"/>
    <mergeCell ref="A70:A71"/>
    <mergeCell ref="B70:F70"/>
    <mergeCell ref="G70:Q70"/>
    <mergeCell ref="R70:R71"/>
    <mergeCell ref="S70:S71"/>
    <mergeCell ref="G71:J71"/>
    <mergeCell ref="K71:N71"/>
    <mergeCell ref="K72:N72"/>
    <mergeCell ref="K73:N73"/>
    <mergeCell ref="K74:N74"/>
    <mergeCell ref="G78:J78"/>
    <mergeCell ref="G77:J77"/>
    <mergeCell ref="G76:J76"/>
    <mergeCell ref="G75:J75"/>
    <mergeCell ref="G74:J74"/>
    <mergeCell ref="G73:J73"/>
    <mergeCell ref="G72:J72"/>
    <mergeCell ref="T48:T49"/>
    <mergeCell ref="A59:A60"/>
    <mergeCell ref="B59:F59"/>
    <mergeCell ref="G59:Q59"/>
    <mergeCell ref="R59:R60"/>
    <mergeCell ref="S59:S60"/>
    <mergeCell ref="T59:T60"/>
    <mergeCell ref="A48:A49"/>
    <mergeCell ref="B48:F48"/>
    <mergeCell ref="G48:Q48"/>
    <mergeCell ref="R48:R49"/>
    <mergeCell ref="S48:S49"/>
    <mergeCell ref="T26:T27"/>
    <mergeCell ref="A37:A38"/>
    <mergeCell ref="B37:F37"/>
    <mergeCell ref="G37:Q37"/>
    <mergeCell ref="R37:R38"/>
    <mergeCell ref="S37:S38"/>
    <mergeCell ref="T37:T38"/>
    <mergeCell ref="A26:A27"/>
    <mergeCell ref="B26:F26"/>
    <mergeCell ref="G26:Q26"/>
    <mergeCell ref="R26:R27"/>
    <mergeCell ref="S26:S27"/>
    <mergeCell ref="T4:T5"/>
    <mergeCell ref="A15:A16"/>
    <mergeCell ref="B15:F15"/>
    <mergeCell ref="G15:Q15"/>
    <mergeCell ref="R15:R16"/>
    <mergeCell ref="S15:S16"/>
    <mergeCell ref="T15:T16"/>
    <mergeCell ref="A4:A5"/>
    <mergeCell ref="B4:F4"/>
    <mergeCell ref="G4:Q4"/>
    <mergeCell ref="R4:R5"/>
    <mergeCell ref="S4:S5"/>
    <mergeCell ref="K75:N75"/>
    <mergeCell ref="K76:N76"/>
    <mergeCell ref="K77:N77"/>
    <mergeCell ref="K78:N78"/>
    <mergeCell ref="O71:P71"/>
    <mergeCell ref="O78:P78"/>
    <mergeCell ref="O77:P77"/>
    <mergeCell ref="O76:P76"/>
    <mergeCell ref="O75:P75"/>
    <mergeCell ref="O74:P74"/>
    <mergeCell ref="O73:P73"/>
    <mergeCell ref="O72:P72"/>
    <mergeCell ref="G85:J85"/>
    <mergeCell ref="K85:N85"/>
    <mergeCell ref="O85:P85"/>
    <mergeCell ref="G86:J86"/>
    <mergeCell ref="K86:N86"/>
    <mergeCell ref="O86:P86"/>
    <mergeCell ref="G83:J83"/>
    <mergeCell ref="K83:N83"/>
    <mergeCell ref="O83:P83"/>
    <mergeCell ref="G84:J84"/>
    <mergeCell ref="K84:N84"/>
    <mergeCell ref="O84:P84"/>
    <mergeCell ref="G89:J89"/>
    <mergeCell ref="K89:N89"/>
    <mergeCell ref="O89:P89"/>
    <mergeCell ref="G90:J90"/>
    <mergeCell ref="K90:N90"/>
    <mergeCell ref="O90:P90"/>
    <mergeCell ref="G87:J87"/>
    <mergeCell ref="K87:N87"/>
    <mergeCell ref="O87:P87"/>
    <mergeCell ref="G88:J88"/>
    <mergeCell ref="K88:N88"/>
    <mergeCell ref="O88:P88"/>
    <mergeCell ref="G97:J97"/>
    <mergeCell ref="K97:N97"/>
    <mergeCell ref="O97:P97"/>
    <mergeCell ref="G98:J98"/>
    <mergeCell ref="K98:N98"/>
    <mergeCell ref="O98:P98"/>
    <mergeCell ref="G95:J95"/>
    <mergeCell ref="K95:N95"/>
    <mergeCell ref="O95:P95"/>
    <mergeCell ref="G96:J96"/>
    <mergeCell ref="K96:N96"/>
    <mergeCell ref="O96:P96"/>
    <mergeCell ref="G101:J101"/>
    <mergeCell ref="K101:N101"/>
    <mergeCell ref="O101:P101"/>
    <mergeCell ref="G99:J99"/>
    <mergeCell ref="K99:N99"/>
    <mergeCell ref="O99:P99"/>
    <mergeCell ref="G100:J100"/>
    <mergeCell ref="K100:N100"/>
    <mergeCell ref="O100:P10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B5AE-0B15-40D0-81C2-F3809F94FDDD}">
  <sheetPr>
    <tabColor theme="5" tint="0.39997558519241921"/>
  </sheetPr>
  <dimension ref="A1:Z103"/>
  <sheetViews>
    <sheetView showGridLines="0" zoomScale="55" zoomScaleNormal="55" workbookViewId="0">
      <selection activeCell="K1" sqref="K1"/>
    </sheetView>
  </sheetViews>
  <sheetFormatPr baseColWidth="10" defaultRowHeight="15"/>
  <cols>
    <col min="1" max="1" width="30.28515625" style="450" customWidth="1"/>
    <col min="2" max="6" width="15.28515625" style="450" customWidth="1"/>
    <col min="7" max="7" width="18.5703125" style="450" customWidth="1"/>
    <col min="8" max="8" width="17.140625" style="450" customWidth="1"/>
    <col min="9" max="9" width="20.42578125" style="450" customWidth="1"/>
    <col min="10" max="10" width="15.28515625" style="450" customWidth="1"/>
    <col min="11" max="12" width="18.5703125" style="450" customWidth="1"/>
    <col min="13" max="13" width="17.5703125" style="450" customWidth="1"/>
    <col min="14" max="16" width="15.28515625" style="450" customWidth="1"/>
    <col min="17" max="18" width="18.7109375" style="450" customWidth="1"/>
    <col min="19" max="19" width="15.28515625" style="450" customWidth="1"/>
    <col min="20" max="20" width="19" style="450" customWidth="1"/>
    <col min="21" max="16384" width="11.42578125" style="450"/>
  </cols>
  <sheetData>
    <row r="1" spans="1:26" ht="31.5">
      <c r="A1" s="449" t="s">
        <v>54</v>
      </c>
      <c r="G1" s="451" t="s">
        <v>93</v>
      </c>
      <c r="J1" s="452" t="s">
        <v>94</v>
      </c>
      <c r="K1" s="453">
        <v>45964</v>
      </c>
    </row>
    <row r="3" spans="1:26" s="452" customFormat="1" ht="30.75">
      <c r="A3" s="454">
        <v>2020</v>
      </c>
      <c r="B3" s="455"/>
      <c r="C3" s="455"/>
      <c r="D3" s="455"/>
      <c r="E3" s="455"/>
      <c r="F3" s="455"/>
      <c r="G3" s="456"/>
      <c r="H3" s="456"/>
      <c r="I3" s="456"/>
      <c r="J3" s="456"/>
      <c r="K3" s="456"/>
      <c r="L3" s="456"/>
      <c r="M3" s="456"/>
      <c r="N3" s="456"/>
      <c r="O3" s="456"/>
      <c r="P3" s="456"/>
      <c r="Q3" s="456"/>
      <c r="R3" s="456"/>
      <c r="S3" s="456"/>
      <c r="T3" s="456"/>
      <c r="U3" s="456"/>
      <c r="V3" s="456"/>
      <c r="W3" s="456"/>
      <c r="X3" s="456"/>
      <c r="Y3" s="456"/>
      <c r="Z3" s="456"/>
    </row>
    <row r="4" spans="1:26" s="452" customFormat="1" ht="27.75" customHeight="1">
      <c r="A4" s="850" t="s">
        <v>21</v>
      </c>
      <c r="B4" s="852" t="s">
        <v>69</v>
      </c>
      <c r="C4" s="853"/>
      <c r="D4" s="853"/>
      <c r="E4" s="853"/>
      <c r="F4" s="854"/>
      <c r="G4" s="852" t="s">
        <v>70</v>
      </c>
      <c r="H4" s="853"/>
      <c r="I4" s="853"/>
      <c r="J4" s="853"/>
      <c r="K4" s="854"/>
      <c r="L4" s="852" t="s">
        <v>71</v>
      </c>
      <c r="M4" s="853"/>
      <c r="N4" s="853"/>
      <c r="O4" s="853"/>
      <c r="P4" s="854"/>
      <c r="Q4" s="457"/>
      <c r="R4" s="457"/>
      <c r="S4" s="457"/>
      <c r="T4" s="457"/>
    </row>
    <row r="5" spans="1:26" s="462" customFormat="1" ht="66" customHeight="1">
      <c r="A5" s="851"/>
      <c r="B5" s="458" t="s">
        <v>55</v>
      </c>
      <c r="C5" s="459" t="s">
        <v>56</v>
      </c>
      <c r="D5" s="459" t="s">
        <v>57</v>
      </c>
      <c r="E5" s="459" t="s">
        <v>58</v>
      </c>
      <c r="F5" s="460" t="s">
        <v>30</v>
      </c>
      <c r="G5" s="458" t="s">
        <v>55</v>
      </c>
      <c r="H5" s="459" t="s">
        <v>56</v>
      </c>
      <c r="I5" s="459" t="s">
        <v>57</v>
      </c>
      <c r="J5" s="459" t="s">
        <v>58</v>
      </c>
      <c r="K5" s="460" t="s">
        <v>59</v>
      </c>
      <c r="L5" s="458" t="s">
        <v>55</v>
      </c>
      <c r="M5" s="459" t="s">
        <v>56</v>
      </c>
      <c r="N5" s="459" t="s">
        <v>57</v>
      </c>
      <c r="O5" s="459" t="s">
        <v>58</v>
      </c>
      <c r="P5" s="461" t="s">
        <v>19</v>
      </c>
      <c r="Q5" s="457"/>
      <c r="R5" s="457"/>
      <c r="S5" s="457"/>
      <c r="T5" s="457"/>
    </row>
    <row r="6" spans="1:26" s="452" customFormat="1" ht="21" customHeight="1">
      <c r="A6" s="463" t="s">
        <v>42</v>
      </c>
      <c r="B6" s="464">
        <v>56</v>
      </c>
      <c r="C6" s="465">
        <v>12</v>
      </c>
      <c r="D6" s="465">
        <v>12</v>
      </c>
      <c r="E6" s="465">
        <v>498</v>
      </c>
      <c r="F6" s="466">
        <f>SUM(B6:E6)</f>
        <v>578</v>
      </c>
      <c r="G6" s="464">
        <v>1910</v>
      </c>
      <c r="H6" s="465">
        <v>390</v>
      </c>
      <c r="I6" s="465">
        <v>463</v>
      </c>
      <c r="J6" s="465">
        <v>18426</v>
      </c>
      <c r="K6" s="466">
        <f>SUM(G6:J6)</f>
        <v>21189</v>
      </c>
      <c r="L6" s="464">
        <f>+G6/B6</f>
        <v>34.107142857142854</v>
      </c>
      <c r="M6" s="464">
        <f t="shared" ref="M6:P11" si="0">+H6/C6</f>
        <v>32.5</v>
      </c>
      <c r="N6" s="464">
        <f t="shared" si="0"/>
        <v>38.583333333333336</v>
      </c>
      <c r="O6" s="464">
        <f t="shared" si="0"/>
        <v>37</v>
      </c>
      <c r="P6" s="467">
        <f t="shared" si="0"/>
        <v>36.659169550173011</v>
      </c>
      <c r="Q6" s="457"/>
      <c r="R6" s="457"/>
      <c r="S6" s="457"/>
      <c r="T6" s="457"/>
      <c r="U6" s="456"/>
      <c r="V6" s="456"/>
      <c r="W6" s="456"/>
      <c r="X6" s="456"/>
      <c r="Y6" s="456"/>
      <c r="Z6" s="456"/>
    </row>
    <row r="7" spans="1:26" s="452" customFormat="1" ht="21" customHeight="1">
      <c r="A7" s="468" t="s">
        <v>43</v>
      </c>
      <c r="B7" s="469">
        <v>307</v>
      </c>
      <c r="C7" s="470">
        <v>219</v>
      </c>
      <c r="D7" s="470">
        <v>639</v>
      </c>
      <c r="E7" s="470">
        <v>1835</v>
      </c>
      <c r="F7" s="471">
        <f t="shared" ref="F7:F12" si="1">SUM(B7:E7)</f>
        <v>3000</v>
      </c>
      <c r="G7" s="469">
        <v>13938</v>
      </c>
      <c r="H7" s="470">
        <v>10884</v>
      </c>
      <c r="I7" s="470">
        <v>31631</v>
      </c>
      <c r="J7" s="470">
        <v>82024</v>
      </c>
      <c r="K7" s="471">
        <f t="shared" ref="K7:K12" si="2">SUM(G7:J7)</f>
        <v>138477</v>
      </c>
      <c r="L7" s="469">
        <f t="shared" ref="L7:L11" si="3">+G7/B7</f>
        <v>45.400651465798049</v>
      </c>
      <c r="M7" s="469">
        <f t="shared" si="0"/>
        <v>49.698630136986303</v>
      </c>
      <c r="N7" s="469">
        <f t="shared" si="0"/>
        <v>49.500782472613459</v>
      </c>
      <c r="O7" s="469">
        <f t="shared" si="0"/>
        <v>44.699727520435964</v>
      </c>
      <c r="P7" s="472">
        <f t="shared" si="0"/>
        <v>46.158999999999999</v>
      </c>
      <c r="Q7" s="457"/>
      <c r="R7" s="457"/>
      <c r="S7" s="457"/>
      <c r="T7" s="457"/>
      <c r="U7" s="456"/>
      <c r="V7" s="456"/>
      <c r="W7" s="456"/>
      <c r="X7" s="456"/>
      <c r="Y7" s="456"/>
      <c r="Z7" s="456"/>
    </row>
    <row r="8" spans="1:26" s="452" customFormat="1" ht="21" customHeight="1">
      <c r="A8" s="463" t="s">
        <v>44</v>
      </c>
      <c r="B8" s="464">
        <v>11</v>
      </c>
      <c r="C8" s="465">
        <v>4</v>
      </c>
      <c r="D8" s="465">
        <v>11</v>
      </c>
      <c r="E8" s="465">
        <v>59</v>
      </c>
      <c r="F8" s="466">
        <f t="shared" si="1"/>
        <v>85</v>
      </c>
      <c r="G8" s="464">
        <v>671</v>
      </c>
      <c r="H8" s="465">
        <v>180</v>
      </c>
      <c r="I8" s="465">
        <v>647</v>
      </c>
      <c r="J8" s="465">
        <v>2502</v>
      </c>
      <c r="K8" s="466">
        <f t="shared" si="2"/>
        <v>4000</v>
      </c>
      <c r="L8" s="464">
        <f t="shared" si="3"/>
        <v>61</v>
      </c>
      <c r="M8" s="464">
        <f t="shared" si="0"/>
        <v>45</v>
      </c>
      <c r="N8" s="464">
        <f t="shared" si="0"/>
        <v>58.81818181818182</v>
      </c>
      <c r="O8" s="464">
        <f t="shared" si="0"/>
        <v>42.406779661016948</v>
      </c>
      <c r="P8" s="467">
        <f t="shared" si="0"/>
        <v>47.058823529411768</v>
      </c>
      <c r="Q8" s="457"/>
      <c r="R8" s="457"/>
      <c r="S8" s="457"/>
      <c r="T8" s="457"/>
      <c r="U8" s="456"/>
      <c r="V8" s="456"/>
      <c r="W8" s="456"/>
      <c r="X8" s="456"/>
      <c r="Y8" s="456"/>
      <c r="Z8" s="456"/>
    </row>
    <row r="9" spans="1:26" s="452" customFormat="1" ht="21" customHeight="1">
      <c r="A9" s="468" t="s">
        <v>45</v>
      </c>
      <c r="B9" s="469">
        <v>182</v>
      </c>
      <c r="C9" s="470">
        <v>79</v>
      </c>
      <c r="D9" s="470">
        <v>279</v>
      </c>
      <c r="E9" s="470">
        <v>596</v>
      </c>
      <c r="F9" s="471">
        <f t="shared" si="1"/>
        <v>1136</v>
      </c>
      <c r="G9" s="469">
        <v>7262</v>
      </c>
      <c r="H9" s="470">
        <v>4448</v>
      </c>
      <c r="I9" s="470">
        <v>13029</v>
      </c>
      <c r="J9" s="470">
        <v>24019</v>
      </c>
      <c r="K9" s="471">
        <f t="shared" si="2"/>
        <v>48758</v>
      </c>
      <c r="L9" s="469">
        <f t="shared" si="3"/>
        <v>39.901098901098898</v>
      </c>
      <c r="M9" s="469">
        <f t="shared" si="0"/>
        <v>56.303797468354432</v>
      </c>
      <c r="N9" s="469">
        <f t="shared" si="0"/>
        <v>46.698924731182792</v>
      </c>
      <c r="O9" s="469">
        <f t="shared" si="0"/>
        <v>40.300335570469798</v>
      </c>
      <c r="P9" s="472">
        <f t="shared" si="0"/>
        <v>42.92077464788732</v>
      </c>
      <c r="Q9" s="457"/>
      <c r="R9" s="457"/>
      <c r="S9" s="457"/>
      <c r="T9" s="457"/>
      <c r="U9" s="456"/>
      <c r="V9" s="456"/>
      <c r="W9" s="456"/>
      <c r="X9" s="456"/>
      <c r="Y9" s="456"/>
      <c r="Z9" s="456"/>
    </row>
    <row r="10" spans="1:26" s="452" customFormat="1" ht="21" customHeight="1" thickBot="1">
      <c r="A10" s="473" t="s">
        <v>46</v>
      </c>
      <c r="B10" s="474">
        <v>72</v>
      </c>
      <c r="C10" s="475">
        <v>17</v>
      </c>
      <c r="D10" s="475">
        <v>92</v>
      </c>
      <c r="E10" s="475">
        <v>180</v>
      </c>
      <c r="F10" s="476">
        <f t="shared" si="1"/>
        <v>361</v>
      </c>
      <c r="G10" s="474">
        <v>2700</v>
      </c>
      <c r="H10" s="475">
        <v>648</v>
      </c>
      <c r="I10" s="475">
        <v>4241</v>
      </c>
      <c r="J10" s="475">
        <v>6246</v>
      </c>
      <c r="K10" s="476">
        <f t="shared" si="2"/>
        <v>13835</v>
      </c>
      <c r="L10" s="464">
        <f t="shared" si="3"/>
        <v>37.5</v>
      </c>
      <c r="M10" s="464">
        <f t="shared" si="0"/>
        <v>38.117647058823529</v>
      </c>
      <c r="N10" s="464">
        <f t="shared" si="0"/>
        <v>46.097826086956523</v>
      </c>
      <c r="O10" s="464">
        <f t="shared" si="0"/>
        <v>34.700000000000003</v>
      </c>
      <c r="P10" s="477">
        <f t="shared" si="0"/>
        <v>38.32409972299169</v>
      </c>
      <c r="Q10" s="457"/>
      <c r="R10" s="457"/>
      <c r="S10" s="457"/>
      <c r="T10" s="457"/>
      <c r="U10" s="456"/>
      <c r="V10" s="456"/>
      <c r="W10" s="456"/>
      <c r="X10" s="456"/>
      <c r="Y10" s="456"/>
      <c r="Z10" s="456"/>
    </row>
    <row r="11" spans="1:26" s="452" customFormat="1" ht="21" customHeight="1" thickTop="1" thickBot="1">
      <c r="A11" s="478" t="s">
        <v>47</v>
      </c>
      <c r="B11" s="479">
        <f>SUM(B6:B10)</f>
        <v>628</v>
      </c>
      <c r="C11" s="480">
        <f t="shared" ref="C11:E11" si="4">SUM(C6:C10)</f>
        <v>331</v>
      </c>
      <c r="D11" s="480">
        <f t="shared" si="4"/>
        <v>1033</v>
      </c>
      <c r="E11" s="480">
        <f t="shared" si="4"/>
        <v>3168</v>
      </c>
      <c r="F11" s="481">
        <f t="shared" si="1"/>
        <v>5160</v>
      </c>
      <c r="G11" s="479">
        <f>SUM(G6:G10)</f>
        <v>26481</v>
      </c>
      <c r="H11" s="480">
        <f t="shared" ref="H11:J11" si="5">SUM(H6:H10)</f>
        <v>16550</v>
      </c>
      <c r="I11" s="480">
        <f t="shared" si="5"/>
        <v>50011</v>
      </c>
      <c r="J11" s="480">
        <f t="shared" si="5"/>
        <v>133217</v>
      </c>
      <c r="K11" s="481">
        <f t="shared" si="2"/>
        <v>226259</v>
      </c>
      <c r="L11" s="479">
        <f t="shared" si="3"/>
        <v>42.167197452229303</v>
      </c>
      <c r="M11" s="480">
        <f t="shared" si="0"/>
        <v>50</v>
      </c>
      <c r="N11" s="480">
        <f t="shared" si="0"/>
        <v>48.413359148112292</v>
      </c>
      <c r="O11" s="480">
        <f t="shared" si="0"/>
        <v>42.050820707070706</v>
      </c>
      <c r="P11" s="482">
        <f t="shared" si="0"/>
        <v>43.848643410852716</v>
      </c>
      <c r="Q11" s="457"/>
      <c r="R11" s="457"/>
      <c r="S11" s="457"/>
      <c r="T11" s="457"/>
      <c r="U11" s="456"/>
      <c r="V11" s="456"/>
      <c r="W11" s="456"/>
      <c r="X11" s="456"/>
      <c r="Y11" s="456"/>
      <c r="Z11" s="456"/>
    </row>
    <row r="12" spans="1:26" s="452" customFormat="1" ht="21" customHeight="1" thickTop="1" thickBot="1">
      <c r="A12" s="483" t="s">
        <v>48</v>
      </c>
      <c r="B12" s="484">
        <v>10571</v>
      </c>
      <c r="C12" s="484">
        <v>2826</v>
      </c>
      <c r="D12" s="484">
        <v>7067</v>
      </c>
      <c r="E12" s="484">
        <v>19647</v>
      </c>
      <c r="F12" s="485">
        <f t="shared" si="1"/>
        <v>40111</v>
      </c>
      <c r="G12" s="484">
        <v>329415</v>
      </c>
      <c r="H12" s="484">
        <v>116323</v>
      </c>
      <c r="I12" s="484">
        <v>279939</v>
      </c>
      <c r="J12" s="484">
        <v>693958</v>
      </c>
      <c r="K12" s="485">
        <f t="shared" si="2"/>
        <v>1419635</v>
      </c>
      <c r="L12" s="484">
        <f t="shared" ref="L12:P12" si="6">IF(OR(G12=0,B12=0),"",G12/B12)</f>
        <v>31.162141708447638</v>
      </c>
      <c r="M12" s="484">
        <f t="shared" si="6"/>
        <v>41.161712668082096</v>
      </c>
      <c r="N12" s="484">
        <f t="shared" si="6"/>
        <v>39.612140936748268</v>
      </c>
      <c r="O12" s="484">
        <f t="shared" si="6"/>
        <v>35.321321321321321</v>
      </c>
      <c r="P12" s="486">
        <f t="shared" si="6"/>
        <v>35.392660367480239</v>
      </c>
      <c r="Q12" s="457"/>
      <c r="R12" s="457"/>
      <c r="S12" s="457"/>
      <c r="T12" s="457"/>
      <c r="U12" s="456"/>
      <c r="V12" s="456"/>
      <c r="W12" s="456"/>
      <c r="X12" s="456"/>
      <c r="Y12" s="456"/>
      <c r="Z12" s="456"/>
    </row>
    <row r="13" spans="1:26" s="452" customFormat="1" ht="15.75" thickTop="1">
      <c r="A13" s="487"/>
      <c r="B13" s="488"/>
      <c r="C13" s="489"/>
      <c r="D13" s="489"/>
      <c r="E13" s="488"/>
      <c r="F13" s="488"/>
      <c r="G13" s="490"/>
      <c r="H13" s="490"/>
      <c r="I13" s="490"/>
      <c r="J13" s="490"/>
      <c r="K13" s="490"/>
      <c r="L13" s="490"/>
      <c r="M13" s="490"/>
      <c r="N13" s="490"/>
      <c r="O13" s="490"/>
      <c r="P13" s="490"/>
      <c r="Q13" s="456"/>
      <c r="R13" s="456"/>
      <c r="S13" s="456"/>
      <c r="T13" s="456"/>
      <c r="U13" s="456"/>
      <c r="V13" s="456"/>
      <c r="W13" s="456"/>
      <c r="X13" s="456"/>
      <c r="Y13" s="456"/>
      <c r="Z13" s="456"/>
    </row>
    <row r="14" spans="1:26" s="452" customFormat="1" ht="30.75">
      <c r="A14" s="454">
        <v>2021</v>
      </c>
      <c r="B14" s="488"/>
      <c r="C14" s="488"/>
      <c r="D14" s="488"/>
      <c r="E14" s="488"/>
      <c r="F14" s="489"/>
      <c r="G14" s="490"/>
      <c r="H14" s="490"/>
      <c r="I14" s="490"/>
      <c r="J14" s="490"/>
      <c r="K14" s="490"/>
      <c r="L14" s="490"/>
      <c r="M14" s="490"/>
      <c r="N14" s="490"/>
      <c r="O14" s="490"/>
      <c r="P14" s="490"/>
      <c r="Q14" s="456"/>
      <c r="R14" s="456"/>
      <c r="S14" s="456"/>
      <c r="T14" s="456"/>
      <c r="U14" s="456"/>
      <c r="V14" s="456"/>
      <c r="W14" s="456"/>
      <c r="X14" s="456"/>
      <c r="Y14" s="456"/>
      <c r="Z14" s="456"/>
    </row>
    <row r="15" spans="1:26" s="452" customFormat="1" ht="27.75" customHeight="1">
      <c r="A15" s="850" t="s">
        <v>21</v>
      </c>
      <c r="B15" s="852" t="s">
        <v>69</v>
      </c>
      <c r="C15" s="853"/>
      <c r="D15" s="853"/>
      <c r="E15" s="853"/>
      <c r="F15" s="854"/>
      <c r="G15" s="852" t="s">
        <v>70</v>
      </c>
      <c r="H15" s="853"/>
      <c r="I15" s="853"/>
      <c r="J15" s="853"/>
      <c r="K15" s="854"/>
      <c r="L15" s="852" t="s">
        <v>71</v>
      </c>
      <c r="M15" s="853"/>
      <c r="N15" s="853"/>
      <c r="O15" s="853"/>
      <c r="P15" s="854"/>
      <c r="Q15" s="457"/>
      <c r="R15" s="457"/>
      <c r="S15" s="457"/>
      <c r="T15" s="457"/>
    </row>
    <row r="16" spans="1:26" s="462" customFormat="1" ht="66" customHeight="1">
      <c r="A16" s="851"/>
      <c r="B16" s="458" t="s">
        <v>55</v>
      </c>
      <c r="C16" s="459" t="s">
        <v>56</v>
      </c>
      <c r="D16" s="459" t="s">
        <v>57</v>
      </c>
      <c r="E16" s="459" t="s">
        <v>58</v>
      </c>
      <c r="F16" s="460" t="s">
        <v>30</v>
      </c>
      <c r="G16" s="458" t="s">
        <v>55</v>
      </c>
      <c r="H16" s="459" t="s">
        <v>56</v>
      </c>
      <c r="I16" s="459" t="s">
        <v>57</v>
      </c>
      <c r="J16" s="459" t="s">
        <v>58</v>
      </c>
      <c r="K16" s="460" t="s">
        <v>59</v>
      </c>
      <c r="L16" s="458" t="s">
        <v>55</v>
      </c>
      <c r="M16" s="459" t="s">
        <v>56</v>
      </c>
      <c r="N16" s="459" t="s">
        <v>57</v>
      </c>
      <c r="O16" s="459" t="s">
        <v>58</v>
      </c>
      <c r="P16" s="461" t="s">
        <v>19</v>
      </c>
      <c r="Q16" s="457"/>
      <c r="R16" s="457"/>
      <c r="S16" s="457"/>
      <c r="T16" s="457"/>
    </row>
    <row r="17" spans="1:26" s="452" customFormat="1" ht="21" customHeight="1">
      <c r="A17" s="463" t="s">
        <v>42</v>
      </c>
      <c r="B17" s="464">
        <v>52</v>
      </c>
      <c r="C17" s="465">
        <v>12</v>
      </c>
      <c r="D17" s="465">
        <v>12</v>
      </c>
      <c r="E17" s="465">
        <v>502</v>
      </c>
      <c r="F17" s="466">
        <f>SUM(B17:E17)</f>
        <v>578</v>
      </c>
      <c r="G17" s="464">
        <v>1612</v>
      </c>
      <c r="H17" s="465">
        <v>300</v>
      </c>
      <c r="I17" s="465">
        <v>463</v>
      </c>
      <c r="J17" s="465">
        <v>21271</v>
      </c>
      <c r="K17" s="466">
        <f>SUM(G17:J17)</f>
        <v>23646</v>
      </c>
      <c r="L17" s="464">
        <f>+G17/B17</f>
        <v>31</v>
      </c>
      <c r="M17" s="464">
        <f t="shared" ref="M17:P22" si="7">+H17/C17</f>
        <v>25</v>
      </c>
      <c r="N17" s="464">
        <f t="shared" si="7"/>
        <v>38.583333333333336</v>
      </c>
      <c r="O17" s="464">
        <f t="shared" si="7"/>
        <v>42.372509960159363</v>
      </c>
      <c r="P17" s="467">
        <f t="shared" si="7"/>
        <v>40.910034602076124</v>
      </c>
      <c r="Q17" s="457"/>
      <c r="R17" s="457"/>
      <c r="S17" s="457"/>
      <c r="T17" s="457"/>
      <c r="U17" s="456"/>
      <c r="V17" s="456"/>
      <c r="W17" s="456"/>
      <c r="X17" s="456"/>
      <c r="Y17" s="456"/>
      <c r="Z17" s="456"/>
    </row>
    <row r="18" spans="1:26" s="452" customFormat="1" ht="21" customHeight="1">
      <c r="A18" s="468" t="s">
        <v>43</v>
      </c>
      <c r="B18" s="469">
        <v>291</v>
      </c>
      <c r="C18" s="470">
        <v>207</v>
      </c>
      <c r="D18" s="470">
        <v>561</v>
      </c>
      <c r="E18" s="470">
        <v>1923</v>
      </c>
      <c r="F18" s="471">
        <f t="shared" ref="F18:F23" si="8">SUM(B18:E18)</f>
        <v>2982</v>
      </c>
      <c r="G18" s="469">
        <v>17393</v>
      </c>
      <c r="H18" s="470">
        <v>10773</v>
      </c>
      <c r="I18" s="470">
        <v>28151</v>
      </c>
      <c r="J18" s="470">
        <v>94099</v>
      </c>
      <c r="K18" s="471">
        <f t="shared" ref="K18:K23" si="9">SUM(G18:J18)</f>
        <v>150416</v>
      </c>
      <c r="L18" s="469">
        <f t="shared" ref="L18:L22" si="10">+G18/B18</f>
        <v>59.769759450171819</v>
      </c>
      <c r="M18" s="469">
        <f t="shared" si="7"/>
        <v>52.043478260869563</v>
      </c>
      <c r="N18" s="469">
        <f t="shared" si="7"/>
        <v>50.180035650623886</v>
      </c>
      <c r="O18" s="469">
        <f t="shared" si="7"/>
        <v>48.933437337493501</v>
      </c>
      <c r="P18" s="472">
        <f t="shared" si="7"/>
        <v>50.441314553990608</v>
      </c>
      <c r="Q18" s="457"/>
      <c r="R18" s="457"/>
      <c r="S18" s="457"/>
      <c r="T18" s="457"/>
      <c r="U18" s="456"/>
      <c r="V18" s="456"/>
      <c r="W18" s="456"/>
      <c r="X18" s="456"/>
      <c r="Y18" s="456"/>
      <c r="Z18" s="456"/>
    </row>
    <row r="19" spans="1:26" s="452" customFormat="1" ht="21" customHeight="1">
      <c r="A19" s="463" t="s">
        <v>44</v>
      </c>
      <c r="B19" s="464">
        <v>11</v>
      </c>
      <c r="C19" s="465">
        <v>4</v>
      </c>
      <c r="D19" s="465">
        <v>11</v>
      </c>
      <c r="E19" s="465">
        <v>46</v>
      </c>
      <c r="F19" s="466">
        <f t="shared" si="8"/>
        <v>72</v>
      </c>
      <c r="G19" s="464">
        <v>671</v>
      </c>
      <c r="H19" s="465">
        <v>180</v>
      </c>
      <c r="I19" s="465">
        <v>647</v>
      </c>
      <c r="J19" s="465">
        <v>2248</v>
      </c>
      <c r="K19" s="466">
        <f t="shared" si="9"/>
        <v>3746</v>
      </c>
      <c r="L19" s="464">
        <f t="shared" si="10"/>
        <v>61</v>
      </c>
      <c r="M19" s="464">
        <f t="shared" si="7"/>
        <v>45</v>
      </c>
      <c r="N19" s="464">
        <f t="shared" si="7"/>
        <v>58.81818181818182</v>
      </c>
      <c r="O19" s="464">
        <f t="shared" si="7"/>
        <v>48.869565217391305</v>
      </c>
      <c r="P19" s="467">
        <f t="shared" si="7"/>
        <v>52.027777777777779</v>
      </c>
      <c r="Q19" s="457"/>
      <c r="R19" s="457"/>
      <c r="S19" s="457"/>
      <c r="T19" s="457"/>
      <c r="U19" s="456"/>
      <c r="V19" s="456"/>
      <c r="W19" s="456"/>
      <c r="X19" s="456"/>
      <c r="Y19" s="456"/>
      <c r="Z19" s="456"/>
    </row>
    <row r="20" spans="1:26" s="452" customFormat="1" ht="21" customHeight="1">
      <c r="A20" s="468" t="s">
        <v>45</v>
      </c>
      <c r="B20" s="469">
        <v>166</v>
      </c>
      <c r="C20" s="470">
        <v>85</v>
      </c>
      <c r="D20" s="470">
        <v>310</v>
      </c>
      <c r="E20" s="470">
        <v>610</v>
      </c>
      <c r="F20" s="471">
        <f t="shared" si="8"/>
        <v>1171</v>
      </c>
      <c r="G20" s="469">
        <v>8438</v>
      </c>
      <c r="H20" s="470">
        <v>5100</v>
      </c>
      <c r="I20" s="470">
        <v>14300</v>
      </c>
      <c r="J20" s="470">
        <v>26716</v>
      </c>
      <c r="K20" s="471">
        <f t="shared" si="9"/>
        <v>54554</v>
      </c>
      <c r="L20" s="469">
        <f t="shared" si="10"/>
        <v>50.831325301204821</v>
      </c>
      <c r="M20" s="469">
        <f t="shared" si="7"/>
        <v>60</v>
      </c>
      <c r="N20" s="469">
        <f t="shared" si="7"/>
        <v>46.12903225806452</v>
      </c>
      <c r="O20" s="469">
        <f t="shared" si="7"/>
        <v>43.796721311475409</v>
      </c>
      <c r="P20" s="472">
        <f t="shared" si="7"/>
        <v>46.587532023911187</v>
      </c>
      <c r="Q20" s="457"/>
      <c r="R20" s="457"/>
      <c r="S20" s="457"/>
      <c r="T20" s="457"/>
      <c r="U20" s="456"/>
      <c r="V20" s="456"/>
      <c r="W20" s="456"/>
      <c r="X20" s="456"/>
      <c r="Y20" s="456"/>
      <c r="Z20" s="456"/>
    </row>
    <row r="21" spans="1:26" s="452" customFormat="1" ht="21" customHeight="1" thickBot="1">
      <c r="A21" s="473" t="s">
        <v>46</v>
      </c>
      <c r="B21" s="474">
        <v>73</v>
      </c>
      <c r="C21" s="475">
        <v>17</v>
      </c>
      <c r="D21" s="475">
        <v>82</v>
      </c>
      <c r="E21" s="475">
        <v>177</v>
      </c>
      <c r="F21" s="476">
        <f t="shared" si="8"/>
        <v>349</v>
      </c>
      <c r="G21" s="474">
        <v>5135</v>
      </c>
      <c r="H21" s="475">
        <v>1122</v>
      </c>
      <c r="I21" s="475">
        <v>5070</v>
      </c>
      <c r="J21" s="475">
        <v>9274</v>
      </c>
      <c r="K21" s="476">
        <f t="shared" si="9"/>
        <v>20601</v>
      </c>
      <c r="L21" s="464">
        <f t="shared" si="10"/>
        <v>70.342465753424662</v>
      </c>
      <c r="M21" s="464">
        <f t="shared" si="7"/>
        <v>66</v>
      </c>
      <c r="N21" s="464">
        <f t="shared" si="7"/>
        <v>61.829268292682926</v>
      </c>
      <c r="O21" s="464">
        <f t="shared" si="7"/>
        <v>52.395480225988699</v>
      </c>
      <c r="P21" s="477">
        <f t="shared" si="7"/>
        <v>59.02865329512894</v>
      </c>
      <c r="Q21" s="457"/>
      <c r="R21" s="457"/>
      <c r="S21" s="457"/>
      <c r="T21" s="457"/>
      <c r="U21" s="456"/>
      <c r="V21" s="456"/>
      <c r="W21" s="456"/>
      <c r="X21" s="456"/>
      <c r="Y21" s="456"/>
      <c r="Z21" s="456"/>
    </row>
    <row r="22" spans="1:26" s="452" customFormat="1" ht="21" customHeight="1" thickTop="1" thickBot="1">
      <c r="A22" s="478" t="s">
        <v>47</v>
      </c>
      <c r="B22" s="479">
        <f>SUM(B17:B21)</f>
        <v>593</v>
      </c>
      <c r="C22" s="480">
        <f t="shared" ref="C22:E22" si="11">SUM(C17:C21)</f>
        <v>325</v>
      </c>
      <c r="D22" s="480">
        <f t="shared" si="11"/>
        <v>976</v>
      </c>
      <c r="E22" s="480">
        <f t="shared" si="11"/>
        <v>3258</v>
      </c>
      <c r="F22" s="481">
        <f t="shared" si="8"/>
        <v>5152</v>
      </c>
      <c r="G22" s="479">
        <f>SUM(G17:G21)</f>
        <v>33249</v>
      </c>
      <c r="H22" s="480">
        <f t="shared" ref="H22:J22" si="12">SUM(H17:H21)</f>
        <v>17475</v>
      </c>
      <c r="I22" s="480">
        <f t="shared" si="12"/>
        <v>48631</v>
      </c>
      <c r="J22" s="480">
        <f t="shared" si="12"/>
        <v>153608</v>
      </c>
      <c r="K22" s="481">
        <f t="shared" si="9"/>
        <v>252963</v>
      </c>
      <c r="L22" s="479">
        <f t="shared" si="10"/>
        <v>56.069139966273184</v>
      </c>
      <c r="M22" s="480">
        <f t="shared" si="7"/>
        <v>53.769230769230766</v>
      </c>
      <c r="N22" s="480">
        <f t="shared" si="7"/>
        <v>49.826844262295083</v>
      </c>
      <c r="O22" s="480">
        <f t="shared" si="7"/>
        <v>47.147943523634133</v>
      </c>
      <c r="P22" s="482">
        <f t="shared" si="7"/>
        <v>49.099961180124225</v>
      </c>
      <c r="Q22" s="457"/>
      <c r="R22" s="457"/>
      <c r="S22" s="457"/>
      <c r="T22" s="457"/>
      <c r="U22" s="456"/>
      <c r="V22" s="456"/>
      <c r="W22" s="456"/>
      <c r="X22" s="456"/>
      <c r="Y22" s="456"/>
      <c r="Z22" s="456"/>
    </row>
    <row r="23" spans="1:26" s="452" customFormat="1" ht="21" customHeight="1" thickTop="1" thickBot="1">
      <c r="A23" s="483" t="s">
        <v>48</v>
      </c>
      <c r="B23" s="484">
        <v>10326</v>
      </c>
      <c r="C23" s="484">
        <v>2779</v>
      </c>
      <c r="D23" s="484">
        <v>6793</v>
      </c>
      <c r="E23" s="484">
        <v>19719</v>
      </c>
      <c r="F23" s="485">
        <f t="shared" si="8"/>
        <v>39617</v>
      </c>
      <c r="G23" s="484">
        <v>329489</v>
      </c>
      <c r="H23" s="484">
        <v>107489</v>
      </c>
      <c r="I23" s="484">
        <v>252871</v>
      </c>
      <c r="J23" s="484">
        <v>627879</v>
      </c>
      <c r="K23" s="485">
        <f t="shared" si="9"/>
        <v>1317728</v>
      </c>
      <c r="L23" s="484">
        <f t="shared" ref="L23:P23" si="13">IF(OR(G23=0,B23=0),"",G23/B23)</f>
        <v>31.908677125702113</v>
      </c>
      <c r="M23" s="484">
        <f t="shared" si="13"/>
        <v>38.679021230658513</v>
      </c>
      <c r="N23" s="484">
        <f t="shared" si="13"/>
        <v>37.225231856322686</v>
      </c>
      <c r="O23" s="484">
        <f t="shared" si="13"/>
        <v>31.841320553780619</v>
      </c>
      <c r="P23" s="486">
        <f t="shared" si="13"/>
        <v>33.261680591665197</v>
      </c>
      <c r="Q23" s="457"/>
      <c r="R23" s="457"/>
      <c r="S23" s="457"/>
      <c r="T23" s="457"/>
      <c r="U23" s="456"/>
      <c r="V23" s="456"/>
      <c r="W23" s="456"/>
      <c r="X23" s="456"/>
      <c r="Y23" s="456"/>
      <c r="Z23" s="456"/>
    </row>
    <row r="24" spans="1:26" s="452" customFormat="1" ht="15.75" thickTop="1">
      <c r="A24" s="487"/>
      <c r="B24" s="488"/>
      <c r="C24" s="488"/>
      <c r="D24" s="488"/>
      <c r="E24" s="488"/>
      <c r="F24" s="488"/>
      <c r="G24" s="490"/>
      <c r="H24" s="490"/>
      <c r="I24" s="490"/>
      <c r="J24" s="490"/>
      <c r="K24" s="490"/>
      <c r="L24" s="490"/>
      <c r="M24" s="490"/>
      <c r="N24" s="490"/>
      <c r="O24" s="490"/>
      <c r="P24" s="490"/>
      <c r="Q24" s="456"/>
      <c r="R24" s="457"/>
      <c r="S24" s="456"/>
      <c r="T24" s="456"/>
      <c r="U24" s="456"/>
      <c r="V24" s="456"/>
      <c r="W24" s="456"/>
      <c r="X24" s="456"/>
      <c r="Y24" s="456"/>
      <c r="Z24" s="456"/>
    </row>
    <row r="25" spans="1:26" s="452" customFormat="1" ht="30.75">
      <c r="A25" s="454">
        <v>2022</v>
      </c>
      <c r="B25" s="488"/>
      <c r="C25" s="488"/>
      <c r="D25" s="488"/>
      <c r="E25" s="488"/>
      <c r="F25" s="488"/>
      <c r="G25" s="490"/>
      <c r="H25" s="490"/>
      <c r="I25" s="490"/>
      <c r="J25" s="490"/>
      <c r="K25" s="490"/>
      <c r="L25" s="490"/>
      <c r="M25" s="490"/>
      <c r="N25" s="490"/>
      <c r="O25" s="490"/>
      <c r="P25" s="490"/>
      <c r="Q25" s="456"/>
      <c r="R25" s="456"/>
      <c r="S25" s="456"/>
      <c r="T25" s="456"/>
      <c r="U25" s="456"/>
      <c r="V25" s="456"/>
      <c r="W25" s="456"/>
      <c r="X25" s="456"/>
      <c r="Y25" s="456"/>
      <c r="Z25" s="456"/>
    </row>
    <row r="26" spans="1:26" s="452" customFormat="1" ht="27.75" customHeight="1">
      <c r="A26" s="850" t="s">
        <v>21</v>
      </c>
      <c r="B26" s="852" t="s">
        <v>69</v>
      </c>
      <c r="C26" s="853"/>
      <c r="D26" s="853"/>
      <c r="E26" s="853"/>
      <c r="F26" s="854"/>
      <c r="G26" s="852" t="s">
        <v>70</v>
      </c>
      <c r="H26" s="853"/>
      <c r="I26" s="853"/>
      <c r="J26" s="853"/>
      <c r="K26" s="854"/>
      <c r="L26" s="852" t="s">
        <v>71</v>
      </c>
      <c r="M26" s="853"/>
      <c r="N26" s="853"/>
      <c r="O26" s="853"/>
      <c r="P26" s="854"/>
      <c r="Q26" s="457"/>
      <c r="R26" s="457"/>
      <c r="S26" s="457"/>
      <c r="T26" s="457"/>
    </row>
    <row r="27" spans="1:26" s="462" customFormat="1" ht="66" customHeight="1">
      <c r="A27" s="851"/>
      <c r="B27" s="458" t="s">
        <v>55</v>
      </c>
      <c r="C27" s="459" t="s">
        <v>56</v>
      </c>
      <c r="D27" s="459" t="s">
        <v>57</v>
      </c>
      <c r="E27" s="459" t="s">
        <v>58</v>
      </c>
      <c r="F27" s="460" t="s">
        <v>30</v>
      </c>
      <c r="G27" s="458" t="s">
        <v>55</v>
      </c>
      <c r="H27" s="459" t="s">
        <v>56</v>
      </c>
      <c r="I27" s="459" t="s">
        <v>57</v>
      </c>
      <c r="J27" s="459" t="s">
        <v>58</v>
      </c>
      <c r="K27" s="460" t="s">
        <v>59</v>
      </c>
      <c r="L27" s="458" t="s">
        <v>55</v>
      </c>
      <c r="M27" s="459" t="s">
        <v>56</v>
      </c>
      <c r="N27" s="459" t="s">
        <v>57</v>
      </c>
      <c r="O27" s="459" t="s">
        <v>58</v>
      </c>
      <c r="P27" s="461" t="s">
        <v>19</v>
      </c>
      <c r="Q27" s="457"/>
      <c r="R27" s="457"/>
      <c r="S27" s="457"/>
      <c r="T27" s="457"/>
    </row>
    <row r="28" spans="1:26" s="452" customFormat="1" ht="21" customHeight="1">
      <c r="A28" s="463" t="s">
        <v>42</v>
      </c>
      <c r="B28" s="464">
        <v>52</v>
      </c>
      <c r="C28" s="465">
        <v>12</v>
      </c>
      <c r="D28" s="465">
        <v>10</v>
      </c>
      <c r="E28" s="465">
        <v>490</v>
      </c>
      <c r="F28" s="466">
        <f>SUM(B28:E28)</f>
        <v>564</v>
      </c>
      <c r="G28" s="464">
        <v>1612</v>
      </c>
      <c r="H28" s="465">
        <v>350</v>
      </c>
      <c r="I28" s="465">
        <v>350</v>
      </c>
      <c r="J28" s="465">
        <v>20600</v>
      </c>
      <c r="K28" s="466">
        <f>SUM(G28:J28)</f>
        <v>22912</v>
      </c>
      <c r="L28" s="464">
        <f>+G28/B28</f>
        <v>31</v>
      </c>
      <c r="M28" s="464">
        <f t="shared" ref="M28:P33" si="14">+H28/C28</f>
        <v>29.166666666666668</v>
      </c>
      <c r="N28" s="464">
        <f t="shared" si="14"/>
        <v>35</v>
      </c>
      <c r="O28" s="464">
        <f t="shared" si="14"/>
        <v>42.04081632653061</v>
      </c>
      <c r="P28" s="467">
        <f t="shared" si="14"/>
        <v>40.624113475177303</v>
      </c>
      <c r="Q28" s="457"/>
      <c r="R28" s="457"/>
      <c r="S28" s="457"/>
      <c r="T28" s="457"/>
      <c r="U28" s="456"/>
      <c r="V28" s="456"/>
      <c r="W28" s="456"/>
      <c r="X28" s="456"/>
      <c r="Y28" s="456"/>
      <c r="Z28" s="456"/>
    </row>
    <row r="29" spans="1:26" s="452" customFormat="1" ht="21" customHeight="1">
      <c r="A29" s="468" t="s">
        <v>43</v>
      </c>
      <c r="B29" s="469">
        <v>280</v>
      </c>
      <c r="C29" s="470">
        <v>210</v>
      </c>
      <c r="D29" s="470">
        <v>530</v>
      </c>
      <c r="E29" s="470">
        <v>1893</v>
      </c>
      <c r="F29" s="471">
        <f t="shared" ref="F29:F34" si="15">SUM(B29:E29)</f>
        <v>2913</v>
      </c>
      <c r="G29" s="469">
        <v>11755</v>
      </c>
      <c r="H29" s="470">
        <v>10110</v>
      </c>
      <c r="I29" s="470">
        <v>24799</v>
      </c>
      <c r="J29" s="470">
        <v>92308</v>
      </c>
      <c r="K29" s="471">
        <f t="shared" ref="K29:K34" si="16">SUM(G29:J29)</f>
        <v>138972</v>
      </c>
      <c r="L29" s="469">
        <f t="shared" ref="L29:L33" si="17">+G29/B29</f>
        <v>41.982142857142854</v>
      </c>
      <c r="M29" s="469">
        <f t="shared" si="14"/>
        <v>48.142857142857146</v>
      </c>
      <c r="N29" s="469">
        <f t="shared" si="14"/>
        <v>46.79056603773585</v>
      </c>
      <c r="O29" s="469">
        <f t="shared" si="14"/>
        <v>48.762810353935549</v>
      </c>
      <c r="P29" s="472">
        <f t="shared" si="14"/>
        <v>47.707518022657055</v>
      </c>
      <c r="Q29" s="457"/>
      <c r="R29" s="457"/>
      <c r="S29" s="457"/>
      <c r="T29" s="457"/>
      <c r="U29" s="456"/>
      <c r="V29" s="456"/>
      <c r="W29" s="456"/>
      <c r="X29" s="456"/>
      <c r="Y29" s="456"/>
      <c r="Z29" s="456"/>
    </row>
    <row r="30" spans="1:26" s="452" customFormat="1" ht="21" customHeight="1">
      <c r="A30" s="463" t="s">
        <v>44</v>
      </c>
      <c r="B30" s="464">
        <v>11</v>
      </c>
      <c r="C30" s="465">
        <v>4</v>
      </c>
      <c r="D30" s="465">
        <v>11</v>
      </c>
      <c r="E30" s="465">
        <v>46</v>
      </c>
      <c r="F30" s="466">
        <f t="shared" si="15"/>
        <v>72</v>
      </c>
      <c r="G30" s="464">
        <v>550</v>
      </c>
      <c r="H30" s="465">
        <v>180</v>
      </c>
      <c r="I30" s="465">
        <v>605</v>
      </c>
      <c r="J30" s="465">
        <v>2386</v>
      </c>
      <c r="K30" s="466">
        <f t="shared" si="16"/>
        <v>3721</v>
      </c>
      <c r="L30" s="464">
        <f t="shared" si="17"/>
        <v>50</v>
      </c>
      <c r="M30" s="464">
        <f t="shared" si="14"/>
        <v>45</v>
      </c>
      <c r="N30" s="464">
        <f t="shared" si="14"/>
        <v>55</v>
      </c>
      <c r="O30" s="464">
        <f t="shared" si="14"/>
        <v>51.869565217391305</v>
      </c>
      <c r="P30" s="467">
        <f t="shared" si="14"/>
        <v>51.680555555555557</v>
      </c>
      <c r="Q30" s="457"/>
      <c r="R30" s="457"/>
      <c r="S30" s="457"/>
      <c r="T30" s="457"/>
      <c r="U30" s="456"/>
      <c r="V30" s="456"/>
      <c r="W30" s="456"/>
      <c r="X30" s="456"/>
      <c r="Y30" s="456"/>
      <c r="Z30" s="456"/>
    </row>
    <row r="31" spans="1:26" s="452" customFormat="1" ht="21" customHeight="1">
      <c r="A31" s="468" t="s">
        <v>45</v>
      </c>
      <c r="B31" s="469">
        <v>164</v>
      </c>
      <c r="C31" s="470">
        <v>85</v>
      </c>
      <c r="D31" s="470">
        <v>304</v>
      </c>
      <c r="E31" s="470">
        <v>613</v>
      </c>
      <c r="F31" s="471">
        <f t="shared" si="15"/>
        <v>1166</v>
      </c>
      <c r="G31" s="469">
        <v>7052</v>
      </c>
      <c r="H31" s="470">
        <v>4816</v>
      </c>
      <c r="I31" s="470">
        <v>13371</v>
      </c>
      <c r="J31" s="470">
        <v>27048</v>
      </c>
      <c r="K31" s="471">
        <f t="shared" si="16"/>
        <v>52287</v>
      </c>
      <c r="L31" s="469">
        <f t="shared" si="17"/>
        <v>43</v>
      </c>
      <c r="M31" s="469">
        <f t="shared" si="14"/>
        <v>56.658823529411762</v>
      </c>
      <c r="N31" s="469">
        <f t="shared" si="14"/>
        <v>43.983552631578945</v>
      </c>
      <c r="O31" s="469">
        <f t="shared" si="14"/>
        <v>44.123980424143554</v>
      </c>
      <c r="P31" s="472">
        <f t="shared" si="14"/>
        <v>44.843053173241856</v>
      </c>
      <c r="Q31" s="457"/>
      <c r="R31" s="457"/>
      <c r="S31" s="457"/>
      <c r="T31" s="457"/>
      <c r="U31" s="456"/>
      <c r="V31" s="456"/>
      <c r="W31" s="456"/>
      <c r="X31" s="456"/>
      <c r="Y31" s="456"/>
      <c r="Z31" s="456"/>
    </row>
    <row r="32" spans="1:26" s="452" customFormat="1" ht="21" customHeight="1" thickBot="1">
      <c r="A32" s="473" t="s">
        <v>46</v>
      </c>
      <c r="B32" s="474">
        <v>72</v>
      </c>
      <c r="C32" s="475">
        <v>17</v>
      </c>
      <c r="D32" s="475">
        <v>77</v>
      </c>
      <c r="E32" s="475">
        <v>185</v>
      </c>
      <c r="F32" s="476">
        <f t="shared" si="15"/>
        <v>351</v>
      </c>
      <c r="G32" s="474">
        <v>5135</v>
      </c>
      <c r="H32" s="475">
        <v>875</v>
      </c>
      <c r="I32" s="475">
        <v>4682</v>
      </c>
      <c r="J32" s="475">
        <v>9620</v>
      </c>
      <c r="K32" s="476">
        <f t="shared" si="16"/>
        <v>20312</v>
      </c>
      <c r="L32" s="464">
        <f t="shared" si="17"/>
        <v>71.319444444444443</v>
      </c>
      <c r="M32" s="464">
        <f t="shared" si="14"/>
        <v>51.470588235294116</v>
      </c>
      <c r="N32" s="464">
        <f t="shared" si="14"/>
        <v>60.805194805194802</v>
      </c>
      <c r="O32" s="464">
        <f t="shared" si="14"/>
        <v>52</v>
      </c>
      <c r="P32" s="477">
        <f t="shared" si="14"/>
        <v>57.868945868945872</v>
      </c>
      <c r="Q32" s="457"/>
      <c r="R32" s="457"/>
      <c r="S32" s="457"/>
      <c r="T32" s="457"/>
      <c r="U32" s="456"/>
      <c r="V32" s="456"/>
      <c r="W32" s="456"/>
      <c r="X32" s="456"/>
      <c r="Y32" s="456"/>
      <c r="Z32" s="456"/>
    </row>
    <row r="33" spans="1:26" s="452" customFormat="1" ht="21" customHeight="1" thickTop="1" thickBot="1">
      <c r="A33" s="478" t="s">
        <v>47</v>
      </c>
      <c r="B33" s="479">
        <f>SUM(B28:B32)</f>
        <v>579</v>
      </c>
      <c r="C33" s="480">
        <f t="shared" ref="C33:E33" si="18">SUM(C28:C32)</f>
        <v>328</v>
      </c>
      <c r="D33" s="480">
        <f t="shared" si="18"/>
        <v>932</v>
      </c>
      <c r="E33" s="480">
        <f t="shared" si="18"/>
        <v>3227</v>
      </c>
      <c r="F33" s="481">
        <f t="shared" si="15"/>
        <v>5066</v>
      </c>
      <c r="G33" s="479">
        <f>SUM(G28:G32)</f>
        <v>26104</v>
      </c>
      <c r="H33" s="480">
        <f t="shared" ref="H33:J33" si="19">SUM(H28:H32)</f>
        <v>16331</v>
      </c>
      <c r="I33" s="480">
        <f t="shared" si="19"/>
        <v>43807</v>
      </c>
      <c r="J33" s="480">
        <f t="shared" si="19"/>
        <v>151962</v>
      </c>
      <c r="K33" s="481">
        <f t="shared" si="16"/>
        <v>238204</v>
      </c>
      <c r="L33" s="479">
        <f t="shared" si="17"/>
        <v>45.0846286701209</v>
      </c>
      <c r="M33" s="480">
        <f t="shared" si="14"/>
        <v>49.789634146341463</v>
      </c>
      <c r="N33" s="480">
        <f t="shared" si="14"/>
        <v>47.003218884120173</v>
      </c>
      <c r="O33" s="480">
        <f t="shared" si="14"/>
        <v>47.090796405330025</v>
      </c>
      <c r="P33" s="482">
        <f t="shared" si="14"/>
        <v>47.020134228187921</v>
      </c>
      <c r="Q33" s="457"/>
      <c r="R33" s="457"/>
      <c r="S33" s="457"/>
      <c r="T33" s="457"/>
      <c r="U33" s="456"/>
      <c r="V33" s="456"/>
      <c r="W33" s="456"/>
      <c r="X33" s="456"/>
      <c r="Y33" s="456"/>
      <c r="Z33" s="456"/>
    </row>
    <row r="34" spans="1:26" s="452" customFormat="1" ht="21" customHeight="1" thickTop="1" thickBot="1">
      <c r="A34" s="483" t="s">
        <v>48</v>
      </c>
      <c r="B34" s="484">
        <v>10353</v>
      </c>
      <c r="C34" s="484">
        <v>2768</v>
      </c>
      <c r="D34" s="484">
        <v>6824</v>
      </c>
      <c r="E34" s="484">
        <v>19500</v>
      </c>
      <c r="F34" s="485">
        <f t="shared" si="15"/>
        <v>39445</v>
      </c>
      <c r="G34" s="484">
        <v>352146</v>
      </c>
      <c r="H34" s="484">
        <v>120754</v>
      </c>
      <c r="I34" s="484">
        <v>250079</v>
      </c>
      <c r="J34" s="484">
        <v>723048</v>
      </c>
      <c r="K34" s="485">
        <f t="shared" si="16"/>
        <v>1446027</v>
      </c>
      <c r="L34" s="484">
        <f t="shared" ref="L34:P34" si="20">IF(OR(G34=0,B34=0),"",G34/B34)</f>
        <v>34.013909011880614</v>
      </c>
      <c r="M34" s="484">
        <f t="shared" si="20"/>
        <v>43.625</v>
      </c>
      <c r="N34" s="484">
        <f t="shared" si="20"/>
        <v>36.646981242672922</v>
      </c>
      <c r="O34" s="484">
        <f t="shared" si="20"/>
        <v>37.079384615384612</v>
      </c>
      <c r="P34" s="486">
        <f t="shared" si="20"/>
        <v>36.659323108125236</v>
      </c>
      <c r="Q34" s="457"/>
      <c r="R34" s="457"/>
      <c r="S34" s="457"/>
      <c r="T34" s="457"/>
      <c r="U34" s="456"/>
      <c r="V34" s="456"/>
      <c r="W34" s="456"/>
      <c r="X34" s="456"/>
      <c r="Y34" s="456"/>
      <c r="Z34" s="456"/>
    </row>
    <row r="35" spans="1:26" s="452" customFormat="1" ht="15.75" thickTop="1">
      <c r="A35" s="487"/>
      <c r="B35" s="488"/>
      <c r="C35" s="488"/>
      <c r="D35" s="488"/>
      <c r="E35" s="488"/>
      <c r="F35" s="488"/>
      <c r="G35" s="490"/>
      <c r="H35" s="490"/>
      <c r="I35" s="490"/>
      <c r="J35" s="490"/>
      <c r="K35" s="490"/>
      <c r="L35" s="490"/>
      <c r="M35" s="490"/>
      <c r="N35" s="490"/>
      <c r="O35" s="490"/>
      <c r="P35" s="490"/>
      <c r="Q35" s="456"/>
      <c r="R35" s="456"/>
      <c r="S35" s="456"/>
      <c r="T35" s="456"/>
      <c r="U35" s="456"/>
      <c r="V35" s="456"/>
      <c r="W35" s="456"/>
      <c r="X35" s="456"/>
      <c r="Y35" s="456"/>
      <c r="Z35" s="456"/>
    </row>
    <row r="36" spans="1:26" s="452" customFormat="1" ht="30.75">
      <c r="A36" s="454">
        <v>2023</v>
      </c>
      <c r="B36" s="488"/>
      <c r="C36" s="488"/>
      <c r="D36" s="488"/>
      <c r="E36" s="488"/>
      <c r="F36" s="488"/>
      <c r="G36" s="490"/>
      <c r="H36" s="490"/>
      <c r="I36" s="490"/>
      <c r="J36" s="490"/>
      <c r="K36" s="490"/>
      <c r="L36" s="490"/>
      <c r="M36" s="490"/>
      <c r="N36" s="490"/>
      <c r="O36" s="490"/>
      <c r="P36" s="490"/>
      <c r="Q36" s="456"/>
      <c r="R36" s="456"/>
      <c r="S36" s="456"/>
      <c r="T36" s="456"/>
      <c r="U36" s="456"/>
      <c r="V36" s="456"/>
      <c r="W36" s="456"/>
      <c r="X36" s="456"/>
      <c r="Y36" s="456"/>
      <c r="Z36" s="456"/>
    </row>
    <row r="37" spans="1:26" s="452" customFormat="1" ht="27.75" customHeight="1">
      <c r="A37" s="850" t="s">
        <v>21</v>
      </c>
      <c r="B37" s="852" t="s">
        <v>69</v>
      </c>
      <c r="C37" s="853"/>
      <c r="D37" s="853"/>
      <c r="E37" s="853"/>
      <c r="F37" s="854"/>
      <c r="G37" s="852" t="s">
        <v>70</v>
      </c>
      <c r="H37" s="853"/>
      <c r="I37" s="853"/>
      <c r="J37" s="853"/>
      <c r="K37" s="854"/>
      <c r="L37" s="852" t="s">
        <v>71</v>
      </c>
      <c r="M37" s="853"/>
      <c r="N37" s="853"/>
      <c r="O37" s="853"/>
      <c r="P37" s="854"/>
      <c r="Q37" s="457"/>
      <c r="R37" s="457"/>
      <c r="S37" s="457"/>
      <c r="T37" s="457"/>
    </row>
    <row r="38" spans="1:26" s="462" customFormat="1" ht="66" customHeight="1">
      <c r="A38" s="851"/>
      <c r="B38" s="458" t="s">
        <v>55</v>
      </c>
      <c r="C38" s="459" t="s">
        <v>56</v>
      </c>
      <c r="D38" s="459" t="s">
        <v>57</v>
      </c>
      <c r="E38" s="459" t="s">
        <v>58</v>
      </c>
      <c r="F38" s="460" t="s">
        <v>30</v>
      </c>
      <c r="G38" s="458" t="s">
        <v>55</v>
      </c>
      <c r="H38" s="459" t="s">
        <v>56</v>
      </c>
      <c r="I38" s="459" t="s">
        <v>57</v>
      </c>
      <c r="J38" s="459" t="s">
        <v>58</v>
      </c>
      <c r="K38" s="460" t="s">
        <v>59</v>
      </c>
      <c r="L38" s="458" t="s">
        <v>55</v>
      </c>
      <c r="M38" s="459" t="s">
        <v>56</v>
      </c>
      <c r="N38" s="459" t="s">
        <v>57</v>
      </c>
      <c r="O38" s="459" t="s">
        <v>58</v>
      </c>
      <c r="P38" s="461" t="s">
        <v>19</v>
      </c>
      <c r="Q38" s="457"/>
      <c r="R38" s="457"/>
      <c r="S38" s="457"/>
      <c r="T38" s="457"/>
    </row>
    <row r="39" spans="1:26" s="452" customFormat="1" ht="21" customHeight="1">
      <c r="A39" s="463" t="s">
        <v>42</v>
      </c>
      <c r="B39" s="464">
        <v>45</v>
      </c>
      <c r="C39" s="465">
        <v>12</v>
      </c>
      <c r="D39" s="465">
        <v>10</v>
      </c>
      <c r="E39" s="465">
        <v>553</v>
      </c>
      <c r="F39" s="466">
        <f>SUM(B39:E39)</f>
        <v>620</v>
      </c>
      <c r="G39" s="464">
        <v>1700</v>
      </c>
      <c r="H39" s="465">
        <v>300</v>
      </c>
      <c r="I39" s="465">
        <v>510</v>
      </c>
      <c r="J39" s="465">
        <v>20367</v>
      </c>
      <c r="K39" s="466">
        <f>SUM(G39:J39)</f>
        <v>22877</v>
      </c>
      <c r="L39" s="464">
        <f>+G39/B39</f>
        <v>37.777777777777779</v>
      </c>
      <c r="M39" s="464">
        <f t="shared" ref="M39:P44" si="21">+H39/C39</f>
        <v>25</v>
      </c>
      <c r="N39" s="464">
        <f t="shared" si="21"/>
        <v>51</v>
      </c>
      <c r="O39" s="464">
        <f t="shared" si="21"/>
        <v>36.830018083182637</v>
      </c>
      <c r="P39" s="467">
        <f t="shared" si="21"/>
        <v>36.898387096774194</v>
      </c>
      <c r="Q39" s="457"/>
      <c r="R39" s="457"/>
      <c r="S39" s="457"/>
      <c r="T39" s="457"/>
      <c r="U39" s="456"/>
      <c r="V39" s="456"/>
      <c r="W39" s="456"/>
      <c r="X39" s="456"/>
      <c r="Y39" s="456"/>
      <c r="Z39" s="456"/>
    </row>
    <row r="40" spans="1:26" s="452" customFormat="1" ht="21" customHeight="1">
      <c r="A40" s="468" t="s">
        <v>43</v>
      </c>
      <c r="B40" s="469">
        <v>280</v>
      </c>
      <c r="C40" s="470">
        <v>210</v>
      </c>
      <c r="D40" s="470">
        <v>515</v>
      </c>
      <c r="E40" s="470">
        <v>2005</v>
      </c>
      <c r="F40" s="471">
        <f t="shared" ref="F40:F45" si="22">SUM(B40:E40)</f>
        <v>3010</v>
      </c>
      <c r="G40" s="469">
        <v>15111</v>
      </c>
      <c r="H40" s="470">
        <v>11970</v>
      </c>
      <c r="I40" s="470">
        <v>27810</v>
      </c>
      <c r="J40" s="470">
        <v>106390</v>
      </c>
      <c r="K40" s="471">
        <f t="shared" ref="K40:K45" si="23">SUM(G40:J40)</f>
        <v>161281</v>
      </c>
      <c r="L40" s="469">
        <f t="shared" ref="L40:L44" si="24">+G40/B40</f>
        <v>53.967857142857142</v>
      </c>
      <c r="M40" s="469">
        <f t="shared" si="21"/>
        <v>57</v>
      </c>
      <c r="N40" s="469">
        <f t="shared" si="21"/>
        <v>54</v>
      </c>
      <c r="O40" s="469">
        <f t="shared" si="21"/>
        <v>53.062344139650875</v>
      </c>
      <c r="P40" s="472">
        <f t="shared" si="21"/>
        <v>53.581727574750829</v>
      </c>
      <c r="Q40" s="457"/>
      <c r="R40" s="457"/>
      <c r="S40" s="457"/>
      <c r="T40" s="457"/>
      <c r="U40" s="456"/>
      <c r="V40" s="456"/>
      <c r="W40" s="456"/>
      <c r="X40" s="456"/>
      <c r="Y40" s="456"/>
      <c r="Z40" s="456"/>
    </row>
    <row r="41" spans="1:26" s="452" customFormat="1" ht="21" customHeight="1">
      <c r="A41" s="463" t="s">
        <v>44</v>
      </c>
      <c r="B41" s="464">
        <v>11</v>
      </c>
      <c r="C41" s="465">
        <v>4</v>
      </c>
      <c r="D41" s="465">
        <v>11</v>
      </c>
      <c r="E41" s="465">
        <v>46</v>
      </c>
      <c r="F41" s="466">
        <f t="shared" si="22"/>
        <v>72</v>
      </c>
      <c r="G41" s="464">
        <v>550</v>
      </c>
      <c r="H41" s="465">
        <v>180</v>
      </c>
      <c r="I41" s="465">
        <v>605</v>
      </c>
      <c r="J41" s="465">
        <v>2386</v>
      </c>
      <c r="K41" s="466">
        <f t="shared" si="23"/>
        <v>3721</v>
      </c>
      <c r="L41" s="464">
        <f t="shared" si="24"/>
        <v>50</v>
      </c>
      <c r="M41" s="464">
        <f t="shared" si="21"/>
        <v>45</v>
      </c>
      <c r="N41" s="464">
        <f t="shared" si="21"/>
        <v>55</v>
      </c>
      <c r="O41" s="464">
        <f t="shared" si="21"/>
        <v>51.869565217391305</v>
      </c>
      <c r="P41" s="467">
        <f t="shared" si="21"/>
        <v>51.680555555555557</v>
      </c>
      <c r="Q41" s="457"/>
      <c r="R41" s="457"/>
      <c r="S41" s="457"/>
      <c r="T41" s="457"/>
      <c r="U41" s="456"/>
      <c r="V41" s="456"/>
      <c r="W41" s="456"/>
      <c r="X41" s="456"/>
      <c r="Y41" s="456"/>
      <c r="Z41" s="456"/>
    </row>
    <row r="42" spans="1:26" s="452" customFormat="1" ht="21" customHeight="1">
      <c r="A42" s="468" t="s">
        <v>45</v>
      </c>
      <c r="B42" s="469">
        <v>169</v>
      </c>
      <c r="C42" s="470">
        <v>85</v>
      </c>
      <c r="D42" s="470">
        <v>301</v>
      </c>
      <c r="E42" s="470">
        <v>613</v>
      </c>
      <c r="F42" s="471">
        <f t="shared" si="22"/>
        <v>1168</v>
      </c>
      <c r="G42" s="469">
        <v>10309</v>
      </c>
      <c r="H42" s="470">
        <v>4845</v>
      </c>
      <c r="I42" s="470">
        <v>15050</v>
      </c>
      <c r="J42" s="470">
        <v>28130</v>
      </c>
      <c r="K42" s="471">
        <f t="shared" si="23"/>
        <v>58334</v>
      </c>
      <c r="L42" s="469">
        <f t="shared" si="24"/>
        <v>61</v>
      </c>
      <c r="M42" s="469">
        <f t="shared" si="21"/>
        <v>57</v>
      </c>
      <c r="N42" s="469">
        <f t="shared" si="21"/>
        <v>50</v>
      </c>
      <c r="O42" s="469">
        <f t="shared" si="21"/>
        <v>45.889070146818923</v>
      </c>
      <c r="P42" s="472">
        <f t="shared" si="21"/>
        <v>49.94349315068493</v>
      </c>
      <c r="Q42" s="457"/>
      <c r="R42" s="457"/>
      <c r="S42" s="457"/>
      <c r="T42" s="457"/>
      <c r="U42" s="456"/>
      <c r="V42" s="456"/>
      <c r="W42" s="456"/>
      <c r="X42" s="456"/>
      <c r="Y42" s="456"/>
      <c r="Z42" s="456"/>
    </row>
    <row r="43" spans="1:26" s="452" customFormat="1" ht="21" customHeight="1" thickBot="1">
      <c r="A43" s="473" t="s">
        <v>46</v>
      </c>
      <c r="B43" s="474">
        <v>73</v>
      </c>
      <c r="C43" s="475">
        <v>17</v>
      </c>
      <c r="D43" s="475">
        <v>75</v>
      </c>
      <c r="E43" s="475">
        <v>185</v>
      </c>
      <c r="F43" s="476">
        <f t="shared" si="22"/>
        <v>350</v>
      </c>
      <c r="G43" s="474">
        <v>4380</v>
      </c>
      <c r="H43" s="475">
        <v>1150</v>
      </c>
      <c r="I43" s="475">
        <v>4650</v>
      </c>
      <c r="J43" s="475">
        <v>12164</v>
      </c>
      <c r="K43" s="476">
        <f t="shared" si="23"/>
        <v>22344</v>
      </c>
      <c r="L43" s="464">
        <f t="shared" si="24"/>
        <v>60</v>
      </c>
      <c r="M43" s="464">
        <f t="shared" si="21"/>
        <v>67.647058823529406</v>
      </c>
      <c r="N43" s="464">
        <f t="shared" si="21"/>
        <v>62</v>
      </c>
      <c r="O43" s="464">
        <f t="shared" si="21"/>
        <v>65.751351351351346</v>
      </c>
      <c r="P43" s="477">
        <f t="shared" si="21"/>
        <v>63.84</v>
      </c>
      <c r="Q43" s="457"/>
      <c r="R43" s="457"/>
      <c r="S43" s="457"/>
      <c r="T43" s="457"/>
      <c r="U43" s="456"/>
      <c r="V43" s="456"/>
      <c r="W43" s="456"/>
      <c r="X43" s="456"/>
      <c r="Y43" s="456"/>
      <c r="Z43" s="456"/>
    </row>
    <row r="44" spans="1:26" s="452" customFormat="1" ht="21" customHeight="1" thickTop="1" thickBot="1">
      <c r="A44" s="478" t="s">
        <v>47</v>
      </c>
      <c r="B44" s="479">
        <f>SUM(B39:B43)</f>
        <v>578</v>
      </c>
      <c r="C44" s="480">
        <f t="shared" ref="C44:E44" si="25">SUM(C39:C43)</f>
        <v>328</v>
      </c>
      <c r="D44" s="480">
        <f t="shared" si="25"/>
        <v>912</v>
      </c>
      <c r="E44" s="480">
        <f t="shared" si="25"/>
        <v>3402</v>
      </c>
      <c r="F44" s="481">
        <f t="shared" si="22"/>
        <v>5220</v>
      </c>
      <c r="G44" s="479">
        <f>SUM(G39:G43)</f>
        <v>32050</v>
      </c>
      <c r="H44" s="480">
        <f t="shared" ref="H44:J44" si="26">SUM(H39:H43)</f>
        <v>18445</v>
      </c>
      <c r="I44" s="480">
        <f t="shared" si="26"/>
        <v>48625</v>
      </c>
      <c r="J44" s="480">
        <f t="shared" si="26"/>
        <v>169437</v>
      </c>
      <c r="K44" s="481">
        <f t="shared" si="23"/>
        <v>268557</v>
      </c>
      <c r="L44" s="479">
        <f t="shared" si="24"/>
        <v>55.449826989619375</v>
      </c>
      <c r="M44" s="480">
        <f t="shared" si="21"/>
        <v>56.234756097560975</v>
      </c>
      <c r="N44" s="480">
        <f t="shared" si="21"/>
        <v>53.316885964912281</v>
      </c>
      <c r="O44" s="480">
        <f t="shared" si="21"/>
        <v>49.805114638447975</v>
      </c>
      <c r="P44" s="482">
        <f t="shared" si="21"/>
        <v>51.447701149425285</v>
      </c>
      <c r="Q44" s="457"/>
      <c r="R44" s="457"/>
      <c r="S44" s="457"/>
      <c r="T44" s="457"/>
      <c r="U44" s="456"/>
      <c r="V44" s="456"/>
      <c r="W44" s="456"/>
      <c r="X44" s="456"/>
      <c r="Y44" s="456"/>
      <c r="Z44" s="456"/>
    </row>
    <row r="45" spans="1:26" s="452" customFormat="1" ht="21" customHeight="1" thickTop="1" thickBot="1">
      <c r="A45" s="483" t="s">
        <v>48</v>
      </c>
      <c r="B45" s="484">
        <v>10219</v>
      </c>
      <c r="C45" s="484">
        <v>2751</v>
      </c>
      <c r="D45" s="484">
        <v>6750</v>
      </c>
      <c r="E45" s="484">
        <v>19726</v>
      </c>
      <c r="F45" s="485">
        <f t="shared" si="22"/>
        <v>39446</v>
      </c>
      <c r="G45" s="484">
        <v>392108</v>
      </c>
      <c r="H45" s="484">
        <v>121254</v>
      </c>
      <c r="I45" s="484">
        <v>282659</v>
      </c>
      <c r="J45" s="484">
        <v>789261</v>
      </c>
      <c r="K45" s="485">
        <f t="shared" si="23"/>
        <v>1585282</v>
      </c>
      <c r="L45" s="484">
        <f t="shared" ref="L45:P45" si="27">IF(OR(G45=0,B45=0),"",G45/B45)</f>
        <v>38.370486348957826</v>
      </c>
      <c r="M45" s="484">
        <f t="shared" si="27"/>
        <v>44.076335877862597</v>
      </c>
      <c r="N45" s="484">
        <f t="shared" si="27"/>
        <v>41.875407407407408</v>
      </c>
      <c r="O45" s="484">
        <f t="shared" si="27"/>
        <v>40.011203487782623</v>
      </c>
      <c r="P45" s="486">
        <f t="shared" si="27"/>
        <v>40.188662982304926</v>
      </c>
      <c r="Q45" s="457"/>
      <c r="R45" s="457"/>
      <c r="S45" s="457"/>
      <c r="T45" s="457"/>
      <c r="U45" s="456"/>
      <c r="V45" s="456"/>
      <c r="W45" s="456"/>
      <c r="X45" s="456"/>
      <c r="Y45" s="456"/>
      <c r="Z45" s="456"/>
    </row>
    <row r="46" spans="1:26" s="452" customFormat="1" ht="15.75" thickTop="1">
      <c r="A46" s="487"/>
      <c r="B46" s="488"/>
      <c r="C46" s="488"/>
      <c r="D46" s="488"/>
      <c r="E46" s="488"/>
      <c r="F46" s="488"/>
      <c r="G46" s="490"/>
      <c r="H46" s="490"/>
      <c r="I46" s="490"/>
      <c r="J46" s="490"/>
      <c r="K46" s="490"/>
      <c r="L46" s="490"/>
      <c r="M46" s="490"/>
      <c r="N46" s="490"/>
      <c r="O46" s="490"/>
      <c r="P46" s="490"/>
      <c r="Q46" s="456"/>
      <c r="R46" s="456"/>
      <c r="S46" s="456"/>
      <c r="T46" s="456"/>
      <c r="U46" s="456"/>
      <c r="V46" s="456"/>
      <c r="W46" s="456"/>
      <c r="X46" s="456"/>
      <c r="Y46" s="456"/>
      <c r="Z46" s="456"/>
    </row>
    <row r="47" spans="1:26" s="452" customFormat="1" ht="30.75">
      <c r="A47" s="454">
        <v>2024</v>
      </c>
      <c r="B47" s="488"/>
      <c r="C47" s="488"/>
      <c r="D47" s="488"/>
      <c r="E47" s="488"/>
      <c r="F47" s="488"/>
      <c r="G47" s="490"/>
      <c r="H47" s="490"/>
      <c r="I47" s="490"/>
      <c r="J47" s="490"/>
      <c r="K47" s="490"/>
      <c r="L47" s="490"/>
      <c r="M47" s="490"/>
      <c r="N47" s="490"/>
      <c r="O47" s="490"/>
      <c r="P47" s="490"/>
      <c r="Q47" s="456"/>
      <c r="R47" s="456"/>
      <c r="S47" s="456"/>
      <c r="T47" s="456"/>
      <c r="U47" s="456"/>
      <c r="V47" s="456"/>
      <c r="W47" s="456"/>
      <c r="X47" s="456"/>
      <c r="Y47" s="456"/>
      <c r="Z47" s="456"/>
    </row>
    <row r="48" spans="1:26" s="452" customFormat="1" ht="27.75" customHeight="1">
      <c r="A48" s="850" t="s">
        <v>21</v>
      </c>
      <c r="B48" s="852" t="s">
        <v>69</v>
      </c>
      <c r="C48" s="853"/>
      <c r="D48" s="853"/>
      <c r="E48" s="853"/>
      <c r="F48" s="853"/>
      <c r="G48" s="852" t="s">
        <v>70</v>
      </c>
      <c r="H48" s="853"/>
      <c r="I48" s="853"/>
      <c r="J48" s="853"/>
      <c r="K48" s="854"/>
      <c r="L48" s="855" t="s">
        <v>71</v>
      </c>
      <c r="M48" s="856"/>
      <c r="N48" s="856"/>
      <c r="O48" s="856"/>
      <c r="P48" s="856"/>
      <c r="Q48" s="457"/>
      <c r="R48" s="457"/>
      <c r="S48" s="457"/>
      <c r="T48" s="457"/>
    </row>
    <row r="49" spans="1:26" s="462" customFormat="1" ht="66" customHeight="1">
      <c r="A49" s="851"/>
      <c r="B49" s="458" t="s">
        <v>55</v>
      </c>
      <c r="C49" s="459" t="s">
        <v>56</v>
      </c>
      <c r="D49" s="459" t="s">
        <v>57</v>
      </c>
      <c r="E49" s="459" t="s">
        <v>58</v>
      </c>
      <c r="F49" s="460" t="s">
        <v>30</v>
      </c>
      <c r="G49" s="458" t="s">
        <v>55</v>
      </c>
      <c r="H49" s="459" t="s">
        <v>56</v>
      </c>
      <c r="I49" s="459" t="s">
        <v>57</v>
      </c>
      <c r="J49" s="459" t="s">
        <v>58</v>
      </c>
      <c r="K49" s="461" t="s">
        <v>59</v>
      </c>
      <c r="L49" s="491" t="s">
        <v>55</v>
      </c>
      <c r="M49" s="459" t="s">
        <v>56</v>
      </c>
      <c r="N49" s="459" t="s">
        <v>57</v>
      </c>
      <c r="O49" s="459" t="s">
        <v>58</v>
      </c>
      <c r="P49" s="492" t="s">
        <v>19</v>
      </c>
      <c r="Q49" s="457"/>
      <c r="R49" s="457"/>
      <c r="S49" s="457"/>
      <c r="T49" s="457"/>
    </row>
    <row r="50" spans="1:26" s="452" customFormat="1" ht="21" customHeight="1">
      <c r="A50" s="463" t="s">
        <v>42</v>
      </c>
      <c r="B50" s="464">
        <v>45</v>
      </c>
      <c r="C50" s="465">
        <v>13</v>
      </c>
      <c r="D50" s="465">
        <v>10</v>
      </c>
      <c r="E50" s="465">
        <v>535</v>
      </c>
      <c r="F50" s="466">
        <f>SUM(B50:E50)</f>
        <v>603</v>
      </c>
      <c r="G50" s="464">
        <v>1490</v>
      </c>
      <c r="H50" s="465">
        <v>240</v>
      </c>
      <c r="I50" s="465">
        <v>360</v>
      </c>
      <c r="J50" s="465">
        <v>20220</v>
      </c>
      <c r="K50" s="467">
        <f>SUM(G50:J50)</f>
        <v>22310</v>
      </c>
      <c r="L50" s="493">
        <f>+G50/B50</f>
        <v>33.111111111111114</v>
      </c>
      <c r="M50" s="465">
        <f t="shared" ref="M50:P55" si="28">+H50/C50</f>
        <v>18.46153846153846</v>
      </c>
      <c r="N50" s="465">
        <f t="shared" si="28"/>
        <v>36</v>
      </c>
      <c r="O50" s="465">
        <f t="shared" si="28"/>
        <v>37.794392523364486</v>
      </c>
      <c r="P50" s="494">
        <f t="shared" si="28"/>
        <v>36.998341625207296</v>
      </c>
      <c r="Q50" s="457"/>
      <c r="R50" s="457"/>
      <c r="S50" s="457"/>
      <c r="T50" s="457"/>
      <c r="U50" s="456"/>
      <c r="V50" s="456"/>
      <c r="W50" s="456"/>
      <c r="X50" s="456"/>
      <c r="Y50" s="456"/>
      <c r="Z50" s="456"/>
    </row>
    <row r="51" spans="1:26" s="452" customFormat="1" ht="21" customHeight="1">
      <c r="A51" s="468" t="s">
        <v>43</v>
      </c>
      <c r="B51" s="469">
        <v>265</v>
      </c>
      <c r="C51" s="470">
        <v>210</v>
      </c>
      <c r="D51" s="470">
        <v>490</v>
      </c>
      <c r="E51" s="470">
        <v>2090</v>
      </c>
      <c r="F51" s="471">
        <f t="shared" ref="F51:F56" si="29">SUM(B51:E51)</f>
        <v>3055</v>
      </c>
      <c r="G51" s="469">
        <v>13400</v>
      </c>
      <c r="H51" s="470">
        <v>10500</v>
      </c>
      <c r="I51" s="470">
        <v>25480</v>
      </c>
      <c r="J51" s="470">
        <v>98770</v>
      </c>
      <c r="K51" s="472">
        <f t="shared" ref="K51:K56" si="30">SUM(G51:J51)</f>
        <v>148150</v>
      </c>
      <c r="L51" s="495">
        <f t="shared" ref="L51:L55" si="31">+G51/B51</f>
        <v>50.566037735849058</v>
      </c>
      <c r="M51" s="470">
        <f t="shared" si="28"/>
        <v>50</v>
      </c>
      <c r="N51" s="470">
        <f t="shared" si="28"/>
        <v>52</v>
      </c>
      <c r="O51" s="470">
        <f t="shared" si="28"/>
        <v>47.258373205741627</v>
      </c>
      <c r="P51" s="496">
        <f t="shared" si="28"/>
        <v>48.494271685761049</v>
      </c>
      <c r="Q51" s="457"/>
      <c r="R51" s="457"/>
      <c r="S51" s="457"/>
      <c r="T51" s="457"/>
      <c r="U51" s="456"/>
      <c r="V51" s="456"/>
      <c r="W51" s="456"/>
      <c r="X51" s="456"/>
      <c r="Y51" s="456"/>
      <c r="Z51" s="456"/>
    </row>
    <row r="52" spans="1:26" s="452" customFormat="1" ht="21" customHeight="1">
      <c r="A52" s="463" t="s">
        <v>44</v>
      </c>
      <c r="B52" s="464">
        <v>11</v>
      </c>
      <c r="C52" s="465">
        <v>4</v>
      </c>
      <c r="D52" s="465">
        <v>11</v>
      </c>
      <c r="E52" s="465">
        <v>46</v>
      </c>
      <c r="F52" s="466">
        <f t="shared" si="29"/>
        <v>72</v>
      </c>
      <c r="G52" s="464">
        <v>550</v>
      </c>
      <c r="H52" s="465">
        <v>180</v>
      </c>
      <c r="I52" s="465">
        <v>572</v>
      </c>
      <c r="J52" s="465">
        <v>1978</v>
      </c>
      <c r="K52" s="467">
        <f t="shared" si="30"/>
        <v>3280</v>
      </c>
      <c r="L52" s="493">
        <f t="shared" si="31"/>
        <v>50</v>
      </c>
      <c r="M52" s="465">
        <f t="shared" si="28"/>
        <v>45</v>
      </c>
      <c r="N52" s="465">
        <f t="shared" si="28"/>
        <v>52</v>
      </c>
      <c r="O52" s="465">
        <f t="shared" si="28"/>
        <v>43</v>
      </c>
      <c r="P52" s="494">
        <f t="shared" si="28"/>
        <v>45.555555555555557</v>
      </c>
      <c r="Q52" s="457"/>
      <c r="R52" s="457"/>
      <c r="S52" s="457"/>
      <c r="T52" s="457"/>
      <c r="U52" s="456"/>
      <c r="V52" s="456"/>
      <c r="W52" s="456"/>
      <c r="X52" s="456"/>
      <c r="Y52" s="456"/>
      <c r="Z52" s="456"/>
    </row>
    <row r="53" spans="1:26" s="452" customFormat="1" ht="21" customHeight="1">
      <c r="A53" s="468" t="s">
        <v>45</v>
      </c>
      <c r="B53" s="469">
        <v>165</v>
      </c>
      <c r="C53" s="470">
        <v>90</v>
      </c>
      <c r="D53" s="470">
        <v>295</v>
      </c>
      <c r="E53" s="470">
        <v>614</v>
      </c>
      <c r="F53" s="471">
        <f t="shared" si="29"/>
        <v>1164</v>
      </c>
      <c r="G53" s="469">
        <v>9500</v>
      </c>
      <c r="H53" s="470">
        <v>3900</v>
      </c>
      <c r="I53" s="470">
        <v>13610</v>
      </c>
      <c r="J53" s="470">
        <v>26480</v>
      </c>
      <c r="K53" s="472">
        <f t="shared" si="30"/>
        <v>53490</v>
      </c>
      <c r="L53" s="495">
        <f t="shared" si="31"/>
        <v>57.575757575757578</v>
      </c>
      <c r="M53" s="470">
        <f t="shared" si="28"/>
        <v>43.333333333333336</v>
      </c>
      <c r="N53" s="470">
        <f t="shared" si="28"/>
        <v>46.135593220338983</v>
      </c>
      <c r="O53" s="470">
        <f t="shared" si="28"/>
        <v>43.127035830618894</v>
      </c>
      <c r="P53" s="496">
        <f t="shared" si="28"/>
        <v>45.953608247422679</v>
      </c>
      <c r="Q53" s="457"/>
      <c r="R53" s="457"/>
      <c r="S53" s="457"/>
      <c r="T53" s="457"/>
      <c r="U53" s="456"/>
      <c r="V53" s="456"/>
      <c r="W53" s="456"/>
      <c r="X53" s="456"/>
      <c r="Y53" s="456"/>
      <c r="Z53" s="456"/>
    </row>
    <row r="54" spans="1:26" s="452" customFormat="1" ht="21" customHeight="1" thickBot="1">
      <c r="A54" s="473" t="s">
        <v>46</v>
      </c>
      <c r="B54" s="474">
        <v>73</v>
      </c>
      <c r="C54" s="475">
        <v>17</v>
      </c>
      <c r="D54" s="475">
        <v>75</v>
      </c>
      <c r="E54" s="475">
        <v>170</v>
      </c>
      <c r="F54" s="476">
        <f t="shared" si="29"/>
        <v>335</v>
      </c>
      <c r="G54" s="474">
        <v>3300</v>
      </c>
      <c r="H54" s="475">
        <v>870</v>
      </c>
      <c r="I54" s="475">
        <v>3700</v>
      </c>
      <c r="J54" s="475">
        <v>8050</v>
      </c>
      <c r="K54" s="477">
        <f t="shared" si="30"/>
        <v>15920</v>
      </c>
      <c r="L54" s="493">
        <f t="shared" si="31"/>
        <v>45.205479452054796</v>
      </c>
      <c r="M54" s="465">
        <f t="shared" si="28"/>
        <v>51.176470588235297</v>
      </c>
      <c r="N54" s="465">
        <f t="shared" si="28"/>
        <v>49.333333333333336</v>
      </c>
      <c r="O54" s="465">
        <f t="shared" si="28"/>
        <v>47.352941176470587</v>
      </c>
      <c r="P54" s="494">
        <f t="shared" si="28"/>
        <v>47.522388059701491</v>
      </c>
      <c r="Q54" s="457"/>
      <c r="R54" s="457"/>
      <c r="S54" s="457"/>
      <c r="T54" s="457"/>
      <c r="U54" s="456"/>
      <c r="V54" s="456"/>
      <c r="W54" s="456"/>
      <c r="X54" s="456"/>
      <c r="Y54" s="456"/>
      <c r="Z54" s="456"/>
    </row>
    <row r="55" spans="1:26" s="452" customFormat="1" ht="21" customHeight="1" thickTop="1" thickBot="1">
      <c r="A55" s="478" t="s">
        <v>47</v>
      </c>
      <c r="B55" s="479">
        <f>SUM(B50:B54)</f>
        <v>559</v>
      </c>
      <c r="C55" s="480">
        <f t="shared" ref="C55:E55" si="32">SUM(C50:C54)</f>
        <v>334</v>
      </c>
      <c r="D55" s="480">
        <f t="shared" si="32"/>
        <v>881</v>
      </c>
      <c r="E55" s="480">
        <f t="shared" si="32"/>
        <v>3455</v>
      </c>
      <c r="F55" s="481">
        <f t="shared" si="29"/>
        <v>5229</v>
      </c>
      <c r="G55" s="479">
        <f>SUM(G50:G54)</f>
        <v>28240</v>
      </c>
      <c r="H55" s="480">
        <f t="shared" ref="H55:J55" si="33">SUM(H50:H54)</f>
        <v>15690</v>
      </c>
      <c r="I55" s="480">
        <f t="shared" si="33"/>
        <v>43722</v>
      </c>
      <c r="J55" s="480">
        <f t="shared" si="33"/>
        <v>155498</v>
      </c>
      <c r="K55" s="482">
        <f t="shared" si="30"/>
        <v>243150</v>
      </c>
      <c r="L55" s="497">
        <f t="shared" si="31"/>
        <v>50.518783542039358</v>
      </c>
      <c r="M55" s="498">
        <f t="shared" si="28"/>
        <v>46.976047904191617</v>
      </c>
      <c r="N55" s="498">
        <f t="shared" si="28"/>
        <v>49.627695800227016</v>
      </c>
      <c r="O55" s="498">
        <f t="shared" si="28"/>
        <v>45.006657018813314</v>
      </c>
      <c r="P55" s="499">
        <f t="shared" si="28"/>
        <v>46.500286861732647</v>
      </c>
      <c r="Q55" s="457"/>
      <c r="R55" s="457"/>
      <c r="S55" s="457"/>
      <c r="T55" s="457"/>
      <c r="U55" s="456"/>
      <c r="V55" s="456"/>
      <c r="W55" s="456"/>
      <c r="X55" s="456"/>
      <c r="Y55" s="456"/>
      <c r="Z55" s="456"/>
    </row>
    <row r="56" spans="1:26" s="452" customFormat="1" ht="21" customHeight="1" thickTop="1" thickBot="1">
      <c r="A56" s="483" t="s">
        <v>48</v>
      </c>
      <c r="B56" s="484">
        <v>10162</v>
      </c>
      <c r="C56" s="484">
        <v>2758</v>
      </c>
      <c r="D56" s="484">
        <v>6730</v>
      </c>
      <c r="E56" s="484">
        <v>19643</v>
      </c>
      <c r="F56" s="485">
        <f t="shared" si="29"/>
        <v>39293</v>
      </c>
      <c r="G56" s="500">
        <v>419333</v>
      </c>
      <c r="H56" s="484">
        <v>126859</v>
      </c>
      <c r="I56" s="484">
        <v>291683</v>
      </c>
      <c r="J56" s="484">
        <v>818670</v>
      </c>
      <c r="K56" s="486">
        <f t="shared" si="30"/>
        <v>1656545</v>
      </c>
      <c r="L56" s="501">
        <f t="shared" ref="L56:P56" si="34">IF(OR(G56=0,B56=0),"",G56/B56)</f>
        <v>41.264810076756547</v>
      </c>
      <c r="M56" s="484">
        <f t="shared" si="34"/>
        <v>45.996736765772297</v>
      </c>
      <c r="N56" s="484">
        <f t="shared" si="34"/>
        <v>43.3407132243685</v>
      </c>
      <c r="O56" s="484">
        <f t="shared" si="34"/>
        <v>41.67744234587385</v>
      </c>
      <c r="P56" s="486">
        <f t="shared" si="34"/>
        <v>42.15878146234698</v>
      </c>
      <c r="Q56" s="457"/>
      <c r="R56" s="457"/>
      <c r="S56" s="457"/>
      <c r="T56" s="457"/>
      <c r="U56" s="456"/>
      <c r="V56" s="456"/>
      <c r="W56" s="456"/>
      <c r="X56" s="456"/>
      <c r="Y56" s="456"/>
      <c r="Z56" s="456"/>
    </row>
    <row r="57" spans="1:26" s="452" customFormat="1" ht="15.75" thickTop="1">
      <c r="A57" s="502"/>
      <c r="B57" s="503"/>
      <c r="C57" s="503"/>
      <c r="D57" s="503"/>
      <c r="E57" s="503"/>
      <c r="F57" s="503"/>
      <c r="G57" s="457"/>
      <c r="H57" s="457"/>
      <c r="I57" s="457"/>
      <c r="J57" s="457"/>
      <c r="K57" s="457"/>
      <c r="L57" s="457"/>
      <c r="M57" s="457"/>
      <c r="N57" s="457"/>
      <c r="O57" s="457"/>
      <c r="P57" s="457"/>
      <c r="Q57" s="457"/>
      <c r="R57" s="457"/>
      <c r="S57" s="457"/>
      <c r="T57" s="457"/>
    </row>
    <row r="58" spans="1:26" s="452" customFormat="1" ht="42" customHeight="1">
      <c r="A58" s="504" t="s">
        <v>49</v>
      </c>
      <c r="B58" s="455"/>
      <c r="C58" s="455"/>
      <c r="D58" s="455"/>
      <c r="E58" s="455"/>
      <c r="F58" s="455"/>
      <c r="G58" s="456"/>
      <c r="H58" s="456"/>
      <c r="I58" s="456"/>
      <c r="J58" s="456">
        <f>SUM(G50:J50)</f>
        <v>22310</v>
      </c>
      <c r="K58" s="456"/>
      <c r="L58" s="456"/>
      <c r="M58" s="456"/>
      <c r="N58" s="456"/>
      <c r="O58" s="456"/>
      <c r="P58" s="456"/>
      <c r="Q58" s="456"/>
      <c r="R58" s="456"/>
      <c r="S58" s="456"/>
      <c r="T58" s="456"/>
    </row>
    <row r="59" spans="1:26" s="452" customFormat="1" ht="27.75" customHeight="1">
      <c r="A59" s="857" t="s">
        <v>21</v>
      </c>
      <c r="B59" s="859" t="s">
        <v>66</v>
      </c>
      <c r="C59" s="860"/>
      <c r="D59" s="860"/>
      <c r="E59" s="860"/>
      <c r="F59" s="861"/>
      <c r="G59" s="859" t="s">
        <v>67</v>
      </c>
      <c r="H59" s="860"/>
      <c r="I59" s="860"/>
      <c r="J59" s="860"/>
      <c r="K59" s="861"/>
      <c r="L59" s="859" t="s">
        <v>68</v>
      </c>
      <c r="M59" s="860"/>
      <c r="N59" s="860"/>
      <c r="O59" s="860"/>
      <c r="P59" s="861"/>
      <c r="Q59" s="457"/>
      <c r="R59" s="457"/>
      <c r="S59" s="457"/>
      <c r="T59" s="457"/>
    </row>
    <row r="60" spans="1:26" s="462" customFormat="1" ht="66" customHeight="1">
      <c r="A60" s="858"/>
      <c r="B60" s="505" t="s">
        <v>55</v>
      </c>
      <c r="C60" s="506" t="s">
        <v>56</v>
      </c>
      <c r="D60" s="506" t="s">
        <v>57</v>
      </c>
      <c r="E60" s="506" t="s">
        <v>58</v>
      </c>
      <c r="F60" s="507" t="s">
        <v>30</v>
      </c>
      <c r="G60" s="505" t="s">
        <v>55</v>
      </c>
      <c r="H60" s="506" t="s">
        <v>56</v>
      </c>
      <c r="I60" s="506" t="s">
        <v>57</v>
      </c>
      <c r="J60" s="506" t="s">
        <v>58</v>
      </c>
      <c r="K60" s="507" t="s">
        <v>59</v>
      </c>
      <c r="L60" s="505" t="s">
        <v>55</v>
      </c>
      <c r="M60" s="506" t="s">
        <v>56</v>
      </c>
      <c r="N60" s="506" t="s">
        <v>57</v>
      </c>
      <c r="O60" s="506" t="s">
        <v>58</v>
      </c>
      <c r="P60" s="508" t="s">
        <v>19</v>
      </c>
      <c r="Q60" s="457"/>
      <c r="R60" s="457"/>
      <c r="S60" s="457"/>
      <c r="T60" s="457"/>
    </row>
    <row r="61" spans="1:26" s="452" customFormat="1" ht="21" customHeight="1">
      <c r="A61" s="509" t="s">
        <v>42</v>
      </c>
      <c r="B61" s="510">
        <f>(B6+B17+B28+B39+B50)/5</f>
        <v>50</v>
      </c>
      <c r="C61" s="511">
        <f t="shared" ref="C61:K65" si="35">(C6+C17+C28+C39+C50)/5</f>
        <v>12.2</v>
      </c>
      <c r="D61" s="511">
        <f t="shared" si="35"/>
        <v>10.8</v>
      </c>
      <c r="E61" s="511">
        <f t="shared" si="35"/>
        <v>515.6</v>
      </c>
      <c r="F61" s="512">
        <f t="shared" si="35"/>
        <v>588.6</v>
      </c>
      <c r="G61" s="510">
        <f t="shared" si="35"/>
        <v>1664.8</v>
      </c>
      <c r="H61" s="511">
        <f t="shared" si="35"/>
        <v>316</v>
      </c>
      <c r="I61" s="511">
        <f t="shared" si="35"/>
        <v>429.2</v>
      </c>
      <c r="J61" s="511">
        <f t="shared" si="35"/>
        <v>20176.8</v>
      </c>
      <c r="K61" s="512">
        <f t="shared" si="35"/>
        <v>22586.799999999999</v>
      </c>
      <c r="L61" s="510">
        <f>IF(OR(B61=0,G61=0),"",G61/B61)</f>
        <v>33.295999999999999</v>
      </c>
      <c r="M61" s="511">
        <f t="shared" ref="M61:P66" si="36">IF(OR(C61=0,H61=0),"",H61/C61)</f>
        <v>25.901639344262296</v>
      </c>
      <c r="N61" s="511">
        <f t="shared" si="36"/>
        <v>39.74074074074074</v>
      </c>
      <c r="O61" s="511">
        <f t="shared" si="36"/>
        <v>39.132660977501935</v>
      </c>
      <c r="P61" s="513">
        <f t="shared" si="36"/>
        <v>38.373768263676517</v>
      </c>
      <c r="Q61" s="457"/>
      <c r="R61" s="457"/>
      <c r="S61" s="457"/>
      <c r="T61" s="457"/>
      <c r="U61" s="456"/>
      <c r="V61" s="456"/>
      <c r="W61" s="456"/>
      <c r="X61" s="456"/>
      <c r="Y61" s="456"/>
      <c r="Z61" s="456"/>
    </row>
    <row r="62" spans="1:26" s="452" customFormat="1" ht="21" customHeight="1">
      <c r="A62" s="514" t="s">
        <v>43</v>
      </c>
      <c r="B62" s="515">
        <f>(B7+B18+B29+B40+B51)/5</f>
        <v>284.60000000000002</v>
      </c>
      <c r="C62" s="516">
        <f t="shared" si="35"/>
        <v>211.2</v>
      </c>
      <c r="D62" s="516">
        <f t="shared" si="35"/>
        <v>547</v>
      </c>
      <c r="E62" s="516">
        <f t="shared" si="35"/>
        <v>1949.2</v>
      </c>
      <c r="F62" s="517">
        <f t="shared" si="35"/>
        <v>2992</v>
      </c>
      <c r="G62" s="515">
        <f t="shared" si="35"/>
        <v>14319.4</v>
      </c>
      <c r="H62" s="516">
        <f t="shared" si="35"/>
        <v>10847.4</v>
      </c>
      <c r="I62" s="516">
        <f t="shared" si="35"/>
        <v>27574.2</v>
      </c>
      <c r="J62" s="516">
        <f t="shared" si="35"/>
        <v>94718.2</v>
      </c>
      <c r="K62" s="517">
        <f t="shared" si="35"/>
        <v>147459.20000000001</v>
      </c>
      <c r="L62" s="515">
        <f t="shared" ref="L62:L66" si="37">IF(OR(B62=0,G62=0),"",G62/B62)</f>
        <v>50.314125087842584</v>
      </c>
      <c r="M62" s="516">
        <f t="shared" si="36"/>
        <v>51.360795454545453</v>
      </c>
      <c r="N62" s="516">
        <f t="shared" si="36"/>
        <v>50.409872029250458</v>
      </c>
      <c r="O62" s="516">
        <f t="shared" si="36"/>
        <v>48.593371639647032</v>
      </c>
      <c r="P62" s="518">
        <f t="shared" si="36"/>
        <v>49.28449197860963</v>
      </c>
      <c r="Q62" s="457"/>
      <c r="R62" s="457"/>
      <c r="S62" s="457"/>
      <c r="T62" s="457"/>
      <c r="U62" s="456"/>
      <c r="V62" s="456"/>
      <c r="W62" s="456"/>
      <c r="X62" s="456"/>
      <c r="Y62" s="456"/>
      <c r="Z62" s="456"/>
    </row>
    <row r="63" spans="1:26" s="452" customFormat="1" ht="21" customHeight="1">
      <c r="A63" s="509" t="s">
        <v>44</v>
      </c>
      <c r="B63" s="510">
        <f>(B8+B19+B30+B41+B52)/5</f>
        <v>11</v>
      </c>
      <c r="C63" s="511">
        <f t="shared" si="35"/>
        <v>4</v>
      </c>
      <c r="D63" s="511">
        <f t="shared" si="35"/>
        <v>11</v>
      </c>
      <c r="E63" s="511">
        <f t="shared" si="35"/>
        <v>48.6</v>
      </c>
      <c r="F63" s="512">
        <f t="shared" si="35"/>
        <v>74.599999999999994</v>
      </c>
      <c r="G63" s="510">
        <f t="shared" si="35"/>
        <v>598.4</v>
      </c>
      <c r="H63" s="511">
        <f t="shared" si="35"/>
        <v>180</v>
      </c>
      <c r="I63" s="511">
        <f t="shared" si="35"/>
        <v>615.20000000000005</v>
      </c>
      <c r="J63" s="511">
        <f t="shared" si="35"/>
        <v>2300</v>
      </c>
      <c r="K63" s="512">
        <f t="shared" si="35"/>
        <v>3693.6</v>
      </c>
      <c r="L63" s="510">
        <f t="shared" si="37"/>
        <v>54.4</v>
      </c>
      <c r="M63" s="511">
        <f t="shared" si="36"/>
        <v>45</v>
      </c>
      <c r="N63" s="511">
        <f t="shared" si="36"/>
        <v>55.927272727272729</v>
      </c>
      <c r="O63" s="511">
        <f t="shared" si="36"/>
        <v>47.325102880658434</v>
      </c>
      <c r="P63" s="513">
        <f t="shared" si="36"/>
        <v>49.512064343163544</v>
      </c>
      <c r="Q63" s="457"/>
      <c r="R63" s="457"/>
      <c r="S63" s="457"/>
      <c r="T63" s="457"/>
      <c r="U63" s="456"/>
      <c r="V63" s="456"/>
      <c r="W63" s="456"/>
      <c r="X63" s="456"/>
      <c r="Y63" s="456"/>
      <c r="Z63" s="456"/>
    </row>
    <row r="64" spans="1:26" s="452" customFormat="1" ht="21" customHeight="1">
      <c r="A64" s="514" t="s">
        <v>45</v>
      </c>
      <c r="B64" s="515">
        <f>(B9+B20+B31+B42+B53)/5</f>
        <v>169.2</v>
      </c>
      <c r="C64" s="516">
        <f t="shared" si="35"/>
        <v>84.8</v>
      </c>
      <c r="D64" s="516">
        <f t="shared" si="35"/>
        <v>297.8</v>
      </c>
      <c r="E64" s="516">
        <f t="shared" si="35"/>
        <v>609.20000000000005</v>
      </c>
      <c r="F64" s="517">
        <f t="shared" si="35"/>
        <v>1161</v>
      </c>
      <c r="G64" s="515">
        <f t="shared" si="35"/>
        <v>8512.2000000000007</v>
      </c>
      <c r="H64" s="516">
        <f t="shared" si="35"/>
        <v>4621.8</v>
      </c>
      <c r="I64" s="516">
        <f t="shared" si="35"/>
        <v>13872</v>
      </c>
      <c r="J64" s="516">
        <f t="shared" si="35"/>
        <v>26478.6</v>
      </c>
      <c r="K64" s="517">
        <f t="shared" si="35"/>
        <v>53484.6</v>
      </c>
      <c r="L64" s="515">
        <f t="shared" si="37"/>
        <v>50.308510638297882</v>
      </c>
      <c r="M64" s="516">
        <f t="shared" si="36"/>
        <v>54.502358490566039</v>
      </c>
      <c r="N64" s="516">
        <f t="shared" si="36"/>
        <v>46.581598388179984</v>
      </c>
      <c r="O64" s="516">
        <f t="shared" si="36"/>
        <v>43.464543663821402</v>
      </c>
      <c r="P64" s="518">
        <f t="shared" si="36"/>
        <v>46.067700258397934</v>
      </c>
      <c r="Q64" s="457"/>
      <c r="R64" s="457"/>
      <c r="S64" s="457"/>
      <c r="T64" s="457"/>
      <c r="U64" s="456"/>
      <c r="V64" s="456"/>
      <c r="W64" s="456"/>
      <c r="X64" s="456"/>
      <c r="Y64" s="456"/>
      <c r="Z64" s="456"/>
    </row>
    <row r="65" spans="1:26" s="452" customFormat="1" ht="21" customHeight="1" thickBot="1">
      <c r="A65" s="519" t="s">
        <v>46</v>
      </c>
      <c r="B65" s="520">
        <f>(B10+B21+B32+B43+B54)/5</f>
        <v>72.599999999999994</v>
      </c>
      <c r="C65" s="521">
        <f t="shared" si="35"/>
        <v>17</v>
      </c>
      <c r="D65" s="521">
        <f t="shared" si="35"/>
        <v>80.2</v>
      </c>
      <c r="E65" s="521">
        <f t="shared" si="35"/>
        <v>179.4</v>
      </c>
      <c r="F65" s="522">
        <f t="shared" si="35"/>
        <v>349.2</v>
      </c>
      <c r="G65" s="520">
        <f t="shared" si="35"/>
        <v>4130</v>
      </c>
      <c r="H65" s="521">
        <f t="shared" si="35"/>
        <v>933</v>
      </c>
      <c r="I65" s="521">
        <f t="shared" si="35"/>
        <v>4468.6000000000004</v>
      </c>
      <c r="J65" s="521">
        <f t="shared" si="35"/>
        <v>9070.7999999999993</v>
      </c>
      <c r="K65" s="522">
        <f t="shared" si="35"/>
        <v>18602.400000000001</v>
      </c>
      <c r="L65" s="520">
        <f t="shared" si="37"/>
        <v>56.887052341597801</v>
      </c>
      <c r="M65" s="521">
        <f t="shared" si="36"/>
        <v>54.882352941176471</v>
      </c>
      <c r="N65" s="521">
        <f t="shared" si="36"/>
        <v>55.718204488778056</v>
      </c>
      <c r="O65" s="521">
        <f t="shared" si="36"/>
        <v>50.561872909698991</v>
      </c>
      <c r="P65" s="523">
        <f t="shared" si="36"/>
        <v>53.271477663230243</v>
      </c>
      <c r="Q65" s="457"/>
      <c r="R65" s="457"/>
      <c r="S65" s="457"/>
      <c r="T65" s="457"/>
      <c r="U65" s="456"/>
      <c r="V65" s="456"/>
      <c r="W65" s="456"/>
      <c r="X65" s="456"/>
      <c r="Y65" s="456"/>
      <c r="Z65" s="456"/>
    </row>
    <row r="66" spans="1:26" s="452" customFormat="1" ht="21" customHeight="1" thickTop="1" thickBot="1">
      <c r="A66" s="524" t="s">
        <v>47</v>
      </c>
      <c r="B66" s="525">
        <f>SUM(B61:B65)</f>
        <v>587.4</v>
      </c>
      <c r="C66" s="526">
        <f t="shared" ref="C66:E66" si="38">SUM(C61:C65)</f>
        <v>329.2</v>
      </c>
      <c r="D66" s="526">
        <f t="shared" si="38"/>
        <v>946.8</v>
      </c>
      <c r="E66" s="526">
        <f t="shared" si="38"/>
        <v>3302.0000000000005</v>
      </c>
      <c r="F66" s="527">
        <f t="shared" ref="F66:F67" si="39">SUM(B66:E66)</f>
        <v>5165.4000000000005</v>
      </c>
      <c r="G66" s="525">
        <f>SUM(G61:G65)</f>
        <v>29224.799999999999</v>
      </c>
      <c r="H66" s="526">
        <f t="shared" ref="H66:J66" si="40">SUM(H61:H65)</f>
        <v>16898.2</v>
      </c>
      <c r="I66" s="526">
        <f t="shared" si="40"/>
        <v>46959.200000000004</v>
      </c>
      <c r="J66" s="526">
        <f t="shared" si="40"/>
        <v>152744.4</v>
      </c>
      <c r="K66" s="527">
        <f>SUM(G66:J66)</f>
        <v>245826.6</v>
      </c>
      <c r="L66" s="525">
        <f t="shared" si="37"/>
        <v>49.752808988764045</v>
      </c>
      <c r="M66" s="526">
        <f t="shared" si="36"/>
        <v>51.3311057108141</v>
      </c>
      <c r="N66" s="526">
        <f t="shared" si="36"/>
        <v>49.597803126320244</v>
      </c>
      <c r="O66" s="526">
        <f t="shared" si="36"/>
        <v>46.25814657783161</v>
      </c>
      <c r="P66" s="528">
        <f t="shared" si="36"/>
        <v>47.591009408758275</v>
      </c>
      <c r="Q66" s="457"/>
      <c r="R66" s="457"/>
      <c r="S66" s="457"/>
      <c r="T66" s="457"/>
      <c r="U66" s="456"/>
      <c r="V66" s="456"/>
      <c r="W66" s="456"/>
      <c r="X66" s="456"/>
      <c r="Y66" s="456"/>
      <c r="Z66" s="456"/>
    </row>
    <row r="67" spans="1:26" s="452" customFormat="1" ht="21" customHeight="1" thickTop="1" thickBot="1">
      <c r="A67" s="529" t="s">
        <v>48</v>
      </c>
      <c r="B67" s="530">
        <f t="shared" ref="B67:J67" si="41">(B12+B23+B34+B45+B56)/5</f>
        <v>10326.200000000001</v>
      </c>
      <c r="C67" s="530">
        <f t="shared" si="41"/>
        <v>2776.4</v>
      </c>
      <c r="D67" s="530">
        <f t="shared" si="41"/>
        <v>6832.8</v>
      </c>
      <c r="E67" s="530">
        <f t="shared" si="41"/>
        <v>19647</v>
      </c>
      <c r="F67" s="531">
        <f t="shared" si="39"/>
        <v>39582.400000000001</v>
      </c>
      <c r="G67" s="530">
        <f t="shared" si="41"/>
        <v>364498.2</v>
      </c>
      <c r="H67" s="530">
        <f t="shared" si="41"/>
        <v>118535.8</v>
      </c>
      <c r="I67" s="530">
        <f t="shared" si="41"/>
        <v>271446.2</v>
      </c>
      <c r="J67" s="530">
        <f t="shared" si="41"/>
        <v>730563.2</v>
      </c>
      <c r="K67" s="531">
        <f t="shared" ref="K67" si="42">SUM(G67:J67)</f>
        <v>1485043.4</v>
      </c>
      <c r="L67" s="530">
        <f t="shared" ref="L67:P67" si="43">IF(OR(G67=0,B67=0),"",G67/B67)</f>
        <v>35.298386628188489</v>
      </c>
      <c r="M67" s="530">
        <f t="shared" si="43"/>
        <v>42.694064255870913</v>
      </c>
      <c r="N67" s="530">
        <f t="shared" si="43"/>
        <v>39.726934785153965</v>
      </c>
      <c r="O67" s="530">
        <f t="shared" si="43"/>
        <v>37.184465821753953</v>
      </c>
      <c r="P67" s="532">
        <f t="shared" si="43"/>
        <v>37.517770524273409</v>
      </c>
      <c r="Q67" s="457"/>
      <c r="R67" s="457"/>
      <c r="S67" s="457"/>
      <c r="T67" s="457"/>
      <c r="U67" s="456"/>
      <c r="V67" s="456"/>
      <c r="W67" s="456"/>
      <c r="X67" s="456"/>
      <c r="Y67" s="456"/>
      <c r="Z67" s="456"/>
    </row>
    <row r="68" spans="1:26" s="452" customFormat="1" ht="15.75" thickTop="1">
      <c r="A68" s="502"/>
      <c r="B68" s="503"/>
      <c r="C68" s="503"/>
      <c r="D68" s="503"/>
      <c r="E68" s="503"/>
      <c r="F68" s="503"/>
      <c r="G68" s="457"/>
      <c r="H68" s="457"/>
      <c r="I68" s="457"/>
      <c r="J68" s="457"/>
      <c r="K68" s="457"/>
      <c r="L68" s="457"/>
      <c r="M68" s="457"/>
      <c r="N68" s="457"/>
      <c r="O68" s="457"/>
      <c r="P68" s="457"/>
      <c r="Q68" s="457"/>
      <c r="R68" s="457"/>
      <c r="S68" s="457"/>
      <c r="T68" s="457"/>
    </row>
    <row r="69" spans="1:26" s="452" customFormat="1" ht="30.75">
      <c r="A69" s="533">
        <v>2025</v>
      </c>
      <c r="B69" s="503"/>
      <c r="C69" s="503"/>
      <c r="D69" s="503"/>
      <c r="E69" s="503"/>
      <c r="F69" s="503"/>
      <c r="G69" s="457"/>
      <c r="H69" s="457"/>
      <c r="I69" s="457"/>
      <c r="J69" s="457"/>
      <c r="K69" s="457"/>
      <c r="L69" s="457"/>
      <c r="M69" s="457"/>
      <c r="N69" s="457"/>
      <c r="O69" s="457"/>
      <c r="P69" s="457"/>
      <c r="Q69" s="457"/>
      <c r="R69" s="457"/>
      <c r="S69" s="457"/>
      <c r="T69" s="457"/>
    </row>
    <row r="70" spans="1:26" s="452" customFormat="1" ht="27.75" customHeight="1">
      <c r="A70" s="845" t="s">
        <v>21</v>
      </c>
      <c r="B70" s="846" t="s">
        <v>63</v>
      </c>
      <c r="C70" s="847"/>
      <c r="D70" s="847"/>
      <c r="E70" s="847"/>
      <c r="F70" s="848"/>
      <c r="G70" s="846" t="s">
        <v>64</v>
      </c>
      <c r="H70" s="847"/>
      <c r="I70" s="847"/>
      <c r="J70" s="847"/>
      <c r="K70" s="848"/>
      <c r="L70" s="846" t="s">
        <v>65</v>
      </c>
      <c r="M70" s="847"/>
      <c r="N70" s="847"/>
      <c r="O70" s="847"/>
      <c r="P70" s="849"/>
      <c r="Q70" s="457"/>
      <c r="R70" s="457"/>
      <c r="S70" s="457"/>
      <c r="T70" s="457"/>
    </row>
    <row r="71" spans="1:26" s="462" customFormat="1" ht="66" customHeight="1">
      <c r="A71" s="845"/>
      <c r="B71" s="534" t="s">
        <v>55</v>
      </c>
      <c r="C71" s="535" t="s">
        <v>56</v>
      </c>
      <c r="D71" s="535" t="s">
        <v>57</v>
      </c>
      <c r="E71" s="535" t="s">
        <v>58</v>
      </c>
      <c r="F71" s="536" t="s">
        <v>30</v>
      </c>
      <c r="G71" s="534" t="s">
        <v>55</v>
      </c>
      <c r="H71" s="535" t="s">
        <v>56</v>
      </c>
      <c r="I71" s="535" t="s">
        <v>57</v>
      </c>
      <c r="J71" s="535" t="s">
        <v>58</v>
      </c>
      <c r="K71" s="536" t="s">
        <v>59</v>
      </c>
      <c r="L71" s="534" t="s">
        <v>55</v>
      </c>
      <c r="M71" s="535" t="s">
        <v>56</v>
      </c>
      <c r="N71" s="535" t="s">
        <v>57</v>
      </c>
      <c r="O71" s="535" t="s">
        <v>58</v>
      </c>
      <c r="P71" s="537" t="s">
        <v>59</v>
      </c>
      <c r="Q71" s="457"/>
      <c r="R71" s="457"/>
      <c r="S71" s="457"/>
      <c r="T71" s="457"/>
    </row>
    <row r="72" spans="1:26" s="452" customFormat="1" ht="21" customHeight="1">
      <c r="A72" s="538" t="s">
        <v>42</v>
      </c>
      <c r="B72" s="539">
        <v>45</v>
      </c>
      <c r="C72" s="540">
        <v>13</v>
      </c>
      <c r="D72" s="540">
        <v>15</v>
      </c>
      <c r="E72" s="540">
        <v>520</v>
      </c>
      <c r="F72" s="541">
        <f>SUM(B72:E72)</f>
        <v>593</v>
      </c>
      <c r="G72" s="539">
        <v>1350</v>
      </c>
      <c r="H72" s="540">
        <v>364</v>
      </c>
      <c r="I72" s="540">
        <v>300</v>
      </c>
      <c r="J72" s="540">
        <v>24775</v>
      </c>
      <c r="K72" s="541">
        <f>SUM(G72:J72)</f>
        <v>26789</v>
      </c>
      <c r="L72" s="539">
        <f>IF(OR(G72=0,B72=0),"",G72/B72)</f>
        <v>30</v>
      </c>
      <c r="M72" s="540">
        <f t="shared" ref="L72:P78" si="44">IF(OR(H72=0,C72=0),"",H72/C72)</f>
        <v>28</v>
      </c>
      <c r="N72" s="540">
        <f t="shared" si="44"/>
        <v>20</v>
      </c>
      <c r="O72" s="540">
        <f t="shared" si="44"/>
        <v>47.644230769230766</v>
      </c>
      <c r="P72" s="542">
        <f t="shared" si="44"/>
        <v>45.175379426644184</v>
      </c>
      <c r="Q72" s="457"/>
      <c r="R72" s="457"/>
      <c r="S72" s="457"/>
      <c r="T72" s="457"/>
      <c r="U72" s="456"/>
      <c r="V72" s="456"/>
      <c r="W72" s="456"/>
      <c r="X72" s="456"/>
      <c r="Y72" s="456"/>
      <c r="Z72" s="456"/>
    </row>
    <row r="73" spans="1:26" s="452" customFormat="1" ht="21" customHeight="1">
      <c r="A73" s="543" t="s">
        <v>43</v>
      </c>
      <c r="B73" s="544">
        <v>270</v>
      </c>
      <c r="C73" s="545">
        <v>205</v>
      </c>
      <c r="D73" s="545">
        <v>465</v>
      </c>
      <c r="E73" s="545">
        <v>2005</v>
      </c>
      <c r="F73" s="546">
        <f t="shared" ref="F73:F76" si="45">SUM(B73:E73)</f>
        <v>2945</v>
      </c>
      <c r="G73" s="544">
        <v>14040</v>
      </c>
      <c r="H73" s="545">
        <v>10045</v>
      </c>
      <c r="I73" s="545">
        <v>23715</v>
      </c>
      <c r="J73" s="545">
        <v>104645</v>
      </c>
      <c r="K73" s="546">
        <f t="shared" ref="K73:K76" si="46">SUM(G73:J73)</f>
        <v>152445</v>
      </c>
      <c r="L73" s="544">
        <f t="shared" si="44"/>
        <v>52</v>
      </c>
      <c r="M73" s="545">
        <f t="shared" si="44"/>
        <v>49</v>
      </c>
      <c r="N73" s="545">
        <f t="shared" si="44"/>
        <v>51</v>
      </c>
      <c r="O73" s="545">
        <f t="shared" si="44"/>
        <v>52.192019950124688</v>
      </c>
      <c r="P73" s="547">
        <f t="shared" si="44"/>
        <v>51.764006791171475</v>
      </c>
      <c r="Q73" s="457"/>
      <c r="R73" s="457"/>
      <c r="S73" s="457"/>
      <c r="T73" s="457"/>
      <c r="U73" s="456"/>
      <c r="V73" s="456"/>
      <c r="W73" s="456"/>
      <c r="X73" s="456"/>
      <c r="Y73" s="456"/>
      <c r="Z73" s="456"/>
    </row>
    <row r="74" spans="1:26" s="452" customFormat="1" ht="21" customHeight="1">
      <c r="A74" s="538" t="s">
        <v>44</v>
      </c>
      <c r="B74" s="539">
        <v>11</v>
      </c>
      <c r="C74" s="540">
        <v>4</v>
      </c>
      <c r="D74" s="540">
        <v>11</v>
      </c>
      <c r="E74" s="540">
        <v>46</v>
      </c>
      <c r="F74" s="541">
        <f t="shared" si="45"/>
        <v>72</v>
      </c>
      <c r="G74" s="539">
        <v>550</v>
      </c>
      <c r="H74" s="540">
        <v>180</v>
      </c>
      <c r="I74" s="540">
        <v>561</v>
      </c>
      <c r="J74" s="540">
        <v>2046</v>
      </c>
      <c r="K74" s="541">
        <f t="shared" si="46"/>
        <v>3337</v>
      </c>
      <c r="L74" s="539">
        <f t="shared" si="44"/>
        <v>50</v>
      </c>
      <c r="M74" s="540">
        <f t="shared" si="44"/>
        <v>45</v>
      </c>
      <c r="N74" s="540">
        <f t="shared" si="44"/>
        <v>51</v>
      </c>
      <c r="O74" s="540">
        <f t="shared" si="44"/>
        <v>44.478260869565219</v>
      </c>
      <c r="P74" s="542">
        <f t="shared" si="44"/>
        <v>46.347222222222221</v>
      </c>
      <c r="Q74" s="457"/>
      <c r="R74" s="457"/>
      <c r="S74" s="457"/>
      <c r="T74" s="457"/>
      <c r="U74" s="456"/>
      <c r="V74" s="456"/>
      <c r="W74" s="456"/>
      <c r="X74" s="456"/>
      <c r="Y74" s="456"/>
      <c r="Z74" s="456"/>
    </row>
    <row r="75" spans="1:26" s="452" customFormat="1" ht="21" customHeight="1">
      <c r="A75" s="543" t="s">
        <v>45</v>
      </c>
      <c r="B75" s="544">
        <v>162</v>
      </c>
      <c r="C75" s="545">
        <v>89</v>
      </c>
      <c r="D75" s="545">
        <v>290</v>
      </c>
      <c r="E75" s="545">
        <v>620</v>
      </c>
      <c r="F75" s="546">
        <f t="shared" si="45"/>
        <v>1161</v>
      </c>
      <c r="G75" s="544">
        <v>9558</v>
      </c>
      <c r="H75" s="545">
        <v>4183</v>
      </c>
      <c r="I75" s="545">
        <v>13630</v>
      </c>
      <c r="J75" s="545">
        <v>27666</v>
      </c>
      <c r="K75" s="546">
        <f t="shared" si="46"/>
        <v>55037</v>
      </c>
      <c r="L75" s="544">
        <f t="shared" si="44"/>
        <v>59</v>
      </c>
      <c r="M75" s="545">
        <f t="shared" si="44"/>
        <v>47</v>
      </c>
      <c r="N75" s="545">
        <f t="shared" si="44"/>
        <v>47</v>
      </c>
      <c r="O75" s="545">
        <f t="shared" si="44"/>
        <v>44.622580645161293</v>
      </c>
      <c r="P75" s="547">
        <f t="shared" si="44"/>
        <v>47.40482342807924</v>
      </c>
      <c r="Q75" s="457"/>
      <c r="R75" s="457"/>
      <c r="S75" s="457"/>
      <c r="T75" s="457"/>
      <c r="U75" s="456"/>
      <c r="V75" s="456"/>
      <c r="W75" s="456"/>
      <c r="X75" s="456"/>
      <c r="Y75" s="456"/>
      <c r="Z75" s="456"/>
    </row>
    <row r="76" spans="1:26" s="452" customFormat="1" ht="21" customHeight="1" thickBot="1">
      <c r="A76" s="548" t="s">
        <v>46</v>
      </c>
      <c r="B76" s="549">
        <v>71</v>
      </c>
      <c r="C76" s="550">
        <v>17</v>
      </c>
      <c r="D76" s="550">
        <v>70</v>
      </c>
      <c r="E76" s="550">
        <v>170</v>
      </c>
      <c r="F76" s="551">
        <f t="shared" si="45"/>
        <v>328</v>
      </c>
      <c r="G76" s="549">
        <v>2982</v>
      </c>
      <c r="H76" s="550">
        <v>952</v>
      </c>
      <c r="I76" s="550">
        <v>2660</v>
      </c>
      <c r="J76" s="550">
        <v>6720</v>
      </c>
      <c r="K76" s="551">
        <f t="shared" si="46"/>
        <v>13314</v>
      </c>
      <c r="L76" s="549">
        <f t="shared" si="44"/>
        <v>42</v>
      </c>
      <c r="M76" s="550">
        <f t="shared" si="44"/>
        <v>56</v>
      </c>
      <c r="N76" s="550">
        <f t="shared" si="44"/>
        <v>38</v>
      </c>
      <c r="O76" s="550">
        <f t="shared" si="44"/>
        <v>39.529411764705884</v>
      </c>
      <c r="P76" s="552">
        <f t="shared" si="44"/>
        <v>40.591463414634148</v>
      </c>
      <c r="Q76" s="457"/>
      <c r="R76" s="457"/>
      <c r="S76" s="457"/>
      <c r="T76" s="457"/>
      <c r="U76" s="456"/>
      <c r="V76" s="456"/>
      <c r="W76" s="456"/>
      <c r="X76" s="456"/>
      <c r="Y76" s="456"/>
      <c r="Z76" s="456"/>
    </row>
    <row r="77" spans="1:26" s="452" customFormat="1" ht="21" customHeight="1" thickTop="1" thickBot="1">
      <c r="A77" s="553" t="s">
        <v>47</v>
      </c>
      <c r="B77" s="554">
        <f>SUM(B72:B76)</f>
        <v>559</v>
      </c>
      <c r="C77" s="555">
        <f t="shared" ref="C77:E77" si="47">SUM(C72:C76)</f>
        <v>328</v>
      </c>
      <c r="D77" s="555">
        <f t="shared" si="47"/>
        <v>851</v>
      </c>
      <c r="E77" s="555">
        <f t="shared" si="47"/>
        <v>3361</v>
      </c>
      <c r="F77" s="556">
        <f t="shared" ref="F77" si="48">SUM(B77:E77)</f>
        <v>5099</v>
      </c>
      <c r="G77" s="554">
        <f>SUM(G72:G76)</f>
        <v>28480</v>
      </c>
      <c r="H77" s="555">
        <f t="shared" ref="H77:J77" si="49">SUM(H72:H76)</f>
        <v>15724</v>
      </c>
      <c r="I77" s="555">
        <f t="shared" si="49"/>
        <v>40866</v>
      </c>
      <c r="J77" s="555">
        <f t="shared" si="49"/>
        <v>165852</v>
      </c>
      <c r="K77" s="556">
        <f t="shared" ref="K77" si="50">SUM(G77:J77)</f>
        <v>250922</v>
      </c>
      <c r="L77" s="554">
        <f>IF(OR(G77=0,B77=0),"",G77/B77)</f>
        <v>50.948121645796064</v>
      </c>
      <c r="M77" s="555">
        <f t="shared" si="44"/>
        <v>47.939024390243901</v>
      </c>
      <c r="N77" s="555">
        <f t="shared" si="44"/>
        <v>48.02115158636898</v>
      </c>
      <c r="O77" s="555">
        <f t="shared" si="44"/>
        <v>49.346027967866704</v>
      </c>
      <c r="P77" s="557">
        <f t="shared" si="44"/>
        <v>49.210041184545986</v>
      </c>
      <c r="Q77" s="457"/>
      <c r="R77" s="457"/>
      <c r="S77" s="457"/>
      <c r="T77" s="457"/>
      <c r="U77" s="456"/>
      <c r="V77" s="456"/>
      <c r="W77" s="456"/>
      <c r="X77" s="456"/>
      <c r="Y77" s="456"/>
      <c r="Z77" s="456"/>
    </row>
    <row r="78" spans="1:26" s="452" customFormat="1" ht="21" customHeight="1" thickTop="1" thickBot="1">
      <c r="A78" s="558" t="s">
        <v>48</v>
      </c>
      <c r="B78" s="559"/>
      <c r="C78" s="559"/>
      <c r="D78" s="559"/>
      <c r="E78" s="559"/>
      <c r="F78" s="560">
        <v>38100</v>
      </c>
      <c r="G78" s="559">
        <v>380500</v>
      </c>
      <c r="H78" s="559">
        <v>127900</v>
      </c>
      <c r="I78" s="559">
        <v>277100</v>
      </c>
      <c r="J78" s="559">
        <v>770800</v>
      </c>
      <c r="K78" s="560">
        <v>1574800</v>
      </c>
      <c r="L78" s="559" t="str">
        <f t="shared" si="44"/>
        <v/>
      </c>
      <c r="M78" s="559" t="str">
        <f t="shared" si="44"/>
        <v/>
      </c>
      <c r="N78" s="559" t="str">
        <f t="shared" si="44"/>
        <v/>
      </c>
      <c r="O78" s="559" t="str">
        <f t="shared" si="44"/>
        <v/>
      </c>
      <c r="P78" s="561">
        <f t="shared" si="44"/>
        <v>41.333333333333336</v>
      </c>
      <c r="Q78" s="457"/>
      <c r="R78" s="457"/>
      <c r="S78" s="457"/>
      <c r="T78" s="457"/>
      <c r="U78" s="456"/>
      <c r="V78" s="456"/>
      <c r="W78" s="456"/>
      <c r="X78" s="456"/>
      <c r="Y78" s="456"/>
      <c r="Z78" s="456"/>
    </row>
    <row r="79" spans="1:26" s="452" customFormat="1" ht="15.75" thickTop="1">
      <c r="A79" s="562"/>
      <c r="B79" s="455"/>
      <c r="C79" s="455"/>
      <c r="D79" s="455"/>
      <c r="E79" s="455"/>
      <c r="F79" s="455"/>
      <c r="G79" s="456"/>
      <c r="H79" s="456"/>
      <c r="I79" s="456"/>
      <c r="J79" s="456"/>
      <c r="K79" s="456"/>
      <c r="L79" s="456"/>
      <c r="M79" s="456"/>
      <c r="N79" s="456"/>
      <c r="O79" s="456"/>
      <c r="P79" s="456"/>
      <c r="Q79" s="457"/>
      <c r="R79" s="457"/>
      <c r="S79" s="457"/>
      <c r="T79" s="457"/>
      <c r="U79" s="456"/>
      <c r="V79" s="456"/>
      <c r="W79" s="456"/>
      <c r="X79" s="456"/>
      <c r="Y79" s="456"/>
      <c r="Z79" s="456"/>
    </row>
    <row r="80" spans="1:26" s="452" customFormat="1">
      <c r="A80" s="562"/>
      <c r="B80" s="455"/>
      <c r="C80" s="455"/>
      <c r="D80" s="455"/>
      <c r="E80" s="455"/>
      <c r="F80" s="455"/>
      <c r="G80" s="456"/>
      <c r="H80" s="456"/>
      <c r="I80" s="456"/>
      <c r="J80" s="457"/>
      <c r="K80" s="563"/>
      <c r="L80" s="456"/>
      <c r="M80" s="456"/>
      <c r="N80" s="456"/>
      <c r="O80" s="456"/>
      <c r="P80" s="456"/>
      <c r="Q80" s="457"/>
      <c r="R80" s="457"/>
      <c r="S80" s="457"/>
      <c r="T80" s="457"/>
      <c r="U80" s="456"/>
      <c r="V80" s="456"/>
      <c r="W80" s="456"/>
      <c r="X80" s="456"/>
      <c r="Y80" s="456"/>
      <c r="Z80" s="456"/>
    </row>
    <row r="81" spans="1:26" s="452" customFormat="1" ht="30.75">
      <c r="A81" s="454" t="s">
        <v>52</v>
      </c>
      <c r="B81" s="455"/>
      <c r="C81" s="455"/>
      <c r="D81" s="455"/>
      <c r="E81" s="455"/>
      <c r="F81" s="455"/>
      <c r="G81" s="456"/>
      <c r="H81" s="456"/>
      <c r="I81" s="456"/>
      <c r="J81" s="456"/>
      <c r="K81" s="563"/>
      <c r="L81" s="456"/>
      <c r="M81" s="456"/>
      <c r="N81" s="456"/>
      <c r="O81" s="456"/>
      <c r="P81" s="456"/>
      <c r="Q81" s="456"/>
      <c r="R81" s="456"/>
      <c r="S81" s="456"/>
      <c r="T81" s="456"/>
      <c r="U81" s="456"/>
      <c r="V81" s="456"/>
      <c r="W81" s="456"/>
      <c r="X81" s="456"/>
      <c r="Y81" s="456"/>
      <c r="Z81" s="456"/>
    </row>
    <row r="82" spans="1:26" s="452" customFormat="1" ht="27.75" customHeight="1">
      <c r="A82" s="840" t="s">
        <v>21</v>
      </c>
      <c r="B82" s="842" t="s">
        <v>60</v>
      </c>
      <c r="C82" s="843"/>
      <c r="D82" s="843"/>
      <c r="E82" s="843"/>
      <c r="F82" s="844"/>
      <c r="G82" s="842" t="s">
        <v>61</v>
      </c>
      <c r="H82" s="843"/>
      <c r="I82" s="843"/>
      <c r="J82" s="843"/>
      <c r="K82" s="844"/>
      <c r="L82" s="842" t="s">
        <v>62</v>
      </c>
      <c r="M82" s="843"/>
      <c r="N82" s="843"/>
      <c r="O82" s="843"/>
      <c r="P82" s="844"/>
      <c r="Q82" s="457"/>
      <c r="R82" s="457"/>
      <c r="S82" s="457"/>
      <c r="T82" s="457"/>
    </row>
    <row r="83" spans="1:26" s="462" customFormat="1" ht="66" customHeight="1">
      <c r="A83" s="841"/>
      <c r="B83" s="564" t="s">
        <v>55</v>
      </c>
      <c r="C83" s="565" t="s">
        <v>56</v>
      </c>
      <c r="D83" s="565" t="s">
        <v>57</v>
      </c>
      <c r="E83" s="565" t="s">
        <v>58</v>
      </c>
      <c r="F83" s="566" t="s">
        <v>30</v>
      </c>
      <c r="G83" s="564" t="s">
        <v>55</v>
      </c>
      <c r="H83" s="565" t="s">
        <v>56</v>
      </c>
      <c r="I83" s="565" t="s">
        <v>57</v>
      </c>
      <c r="J83" s="565" t="s">
        <v>58</v>
      </c>
      <c r="K83" s="566" t="s">
        <v>59</v>
      </c>
      <c r="L83" s="564" t="s">
        <v>55</v>
      </c>
      <c r="M83" s="565" t="s">
        <v>56</v>
      </c>
      <c r="N83" s="565" t="s">
        <v>57</v>
      </c>
      <c r="O83" s="565" t="s">
        <v>58</v>
      </c>
      <c r="P83" s="567" t="s">
        <v>19</v>
      </c>
      <c r="Q83" s="457"/>
      <c r="R83" s="457"/>
      <c r="S83" s="457"/>
      <c r="T83" s="457"/>
    </row>
    <row r="84" spans="1:26" s="452" customFormat="1" ht="21" customHeight="1">
      <c r="A84" s="568" t="s">
        <v>42</v>
      </c>
      <c r="B84" s="569">
        <f>(B72-B50)/B50</f>
        <v>0</v>
      </c>
      <c r="C84" s="569">
        <f t="shared" ref="B84:P89" si="51">(C72-C50)/C50</f>
        <v>0</v>
      </c>
      <c r="D84" s="569">
        <f t="shared" si="51"/>
        <v>0.5</v>
      </c>
      <c r="E84" s="569">
        <f t="shared" si="51"/>
        <v>-2.8037383177570093E-2</v>
      </c>
      <c r="F84" s="570">
        <f t="shared" si="51"/>
        <v>-1.658374792703151E-2</v>
      </c>
      <c r="G84" s="571">
        <f t="shared" si="51"/>
        <v>-9.3959731543624164E-2</v>
      </c>
      <c r="H84" s="569">
        <f t="shared" si="51"/>
        <v>0.51666666666666672</v>
      </c>
      <c r="I84" s="569">
        <f t="shared" si="51"/>
        <v>-0.16666666666666666</v>
      </c>
      <c r="J84" s="569">
        <f t="shared" si="51"/>
        <v>0.22527200791295746</v>
      </c>
      <c r="K84" s="570">
        <f t="shared" si="51"/>
        <v>0.20076199013895113</v>
      </c>
      <c r="L84" s="571">
        <f>(L72-L50)/L50</f>
        <v>-9.3959731543624248E-2</v>
      </c>
      <c r="M84" s="569">
        <f t="shared" ref="M84:P84" si="52">(M72-M50)/M50</f>
        <v>0.51666666666666683</v>
      </c>
      <c r="N84" s="569">
        <f t="shared" si="52"/>
        <v>-0.44444444444444442</v>
      </c>
      <c r="O84" s="569">
        <f t="shared" si="52"/>
        <v>0.26061639275660037</v>
      </c>
      <c r="P84" s="572">
        <f t="shared" si="52"/>
        <v>0.22101092757805665</v>
      </c>
      <c r="Q84" s="457"/>
      <c r="R84" s="457"/>
      <c r="S84" s="457"/>
      <c r="T84" s="457"/>
      <c r="U84" s="456"/>
      <c r="V84" s="456"/>
      <c r="W84" s="456"/>
      <c r="X84" s="456"/>
      <c r="Y84" s="456"/>
      <c r="Z84" s="456"/>
    </row>
    <row r="85" spans="1:26" s="452" customFormat="1" ht="21" customHeight="1">
      <c r="A85" s="573" t="s">
        <v>43</v>
      </c>
      <c r="B85" s="574">
        <f t="shared" si="51"/>
        <v>1.8867924528301886E-2</v>
      </c>
      <c r="C85" s="575">
        <f t="shared" si="51"/>
        <v>-2.3809523809523808E-2</v>
      </c>
      <c r="D85" s="575">
        <f t="shared" si="51"/>
        <v>-5.1020408163265307E-2</v>
      </c>
      <c r="E85" s="575">
        <f t="shared" si="51"/>
        <v>-4.0669856459330141E-2</v>
      </c>
      <c r="F85" s="576">
        <f t="shared" si="51"/>
        <v>-3.6006546644844518E-2</v>
      </c>
      <c r="G85" s="574">
        <f t="shared" si="51"/>
        <v>4.7761194029850747E-2</v>
      </c>
      <c r="H85" s="575">
        <f t="shared" si="51"/>
        <v>-4.3333333333333335E-2</v>
      </c>
      <c r="I85" s="575">
        <f t="shared" si="51"/>
        <v>-6.9270015698587123E-2</v>
      </c>
      <c r="J85" s="575">
        <f t="shared" si="51"/>
        <v>5.9481623974891158E-2</v>
      </c>
      <c r="K85" s="576">
        <f t="shared" si="51"/>
        <v>2.8990887613904826E-2</v>
      </c>
      <c r="L85" s="574">
        <f t="shared" si="51"/>
        <v>2.8358208955223858E-2</v>
      </c>
      <c r="M85" s="575">
        <f t="shared" si="51"/>
        <v>-0.02</v>
      </c>
      <c r="N85" s="575">
        <f t="shared" si="51"/>
        <v>-1.9230769230769232E-2</v>
      </c>
      <c r="O85" s="575">
        <f t="shared" si="51"/>
        <v>0.10439730379427557</v>
      </c>
      <c r="P85" s="577">
        <f t="shared" si="51"/>
        <v>6.7425182227666899E-2</v>
      </c>
      <c r="Q85" s="457"/>
      <c r="R85" s="457"/>
      <c r="S85" s="457"/>
      <c r="T85" s="457"/>
      <c r="U85" s="456"/>
      <c r="V85" s="456"/>
      <c r="W85" s="456"/>
      <c r="X85" s="456"/>
      <c r="Y85" s="456"/>
      <c r="Z85" s="456"/>
    </row>
    <row r="86" spans="1:26" s="452" customFormat="1" ht="21" customHeight="1">
      <c r="A86" s="568" t="s">
        <v>44</v>
      </c>
      <c r="B86" s="571">
        <f t="shared" si="51"/>
        <v>0</v>
      </c>
      <c r="C86" s="569">
        <f t="shared" si="51"/>
        <v>0</v>
      </c>
      <c r="D86" s="569">
        <f t="shared" si="51"/>
        <v>0</v>
      </c>
      <c r="E86" s="569">
        <f t="shared" si="51"/>
        <v>0</v>
      </c>
      <c r="F86" s="570">
        <f t="shared" si="51"/>
        <v>0</v>
      </c>
      <c r="G86" s="571">
        <f t="shared" si="51"/>
        <v>0</v>
      </c>
      <c r="H86" s="569">
        <f t="shared" si="51"/>
        <v>0</v>
      </c>
      <c r="I86" s="569">
        <f t="shared" si="51"/>
        <v>-1.9230769230769232E-2</v>
      </c>
      <c r="J86" s="569">
        <f t="shared" si="51"/>
        <v>3.4378159757330634E-2</v>
      </c>
      <c r="K86" s="570">
        <f t="shared" si="51"/>
        <v>1.7378048780487806E-2</v>
      </c>
      <c r="L86" s="571">
        <f t="shared" si="51"/>
        <v>0</v>
      </c>
      <c r="M86" s="569">
        <f t="shared" si="51"/>
        <v>0</v>
      </c>
      <c r="N86" s="569">
        <f t="shared" si="51"/>
        <v>-1.9230769230769232E-2</v>
      </c>
      <c r="O86" s="569">
        <f t="shared" si="51"/>
        <v>3.4378159757330669E-2</v>
      </c>
      <c r="P86" s="572">
        <f t="shared" si="51"/>
        <v>1.7378048780487751E-2</v>
      </c>
      <c r="Q86" s="457"/>
      <c r="R86" s="457"/>
      <c r="S86" s="457"/>
      <c r="T86" s="457"/>
      <c r="U86" s="456"/>
      <c r="V86" s="456"/>
      <c r="W86" s="456"/>
      <c r="X86" s="456"/>
      <c r="Y86" s="456"/>
      <c r="Z86" s="456"/>
    </row>
    <row r="87" spans="1:26" s="452" customFormat="1" ht="21" customHeight="1">
      <c r="A87" s="573" t="s">
        <v>45</v>
      </c>
      <c r="B87" s="574">
        <f t="shared" si="51"/>
        <v>-1.8181818181818181E-2</v>
      </c>
      <c r="C87" s="575">
        <f t="shared" si="51"/>
        <v>-1.1111111111111112E-2</v>
      </c>
      <c r="D87" s="575">
        <f t="shared" si="51"/>
        <v>-1.6949152542372881E-2</v>
      </c>
      <c r="E87" s="575">
        <f t="shared" si="51"/>
        <v>9.7719869706840382E-3</v>
      </c>
      <c r="F87" s="576">
        <f t="shared" si="51"/>
        <v>-2.5773195876288659E-3</v>
      </c>
      <c r="G87" s="574">
        <f t="shared" si="51"/>
        <v>6.1052631578947369E-3</v>
      </c>
      <c r="H87" s="575">
        <f t="shared" si="51"/>
        <v>7.2564102564102562E-2</v>
      </c>
      <c r="I87" s="575">
        <f t="shared" si="51"/>
        <v>1.4695077149155032E-3</v>
      </c>
      <c r="J87" s="575">
        <f t="shared" si="51"/>
        <v>4.4788519637462235E-2</v>
      </c>
      <c r="K87" s="576">
        <f t="shared" si="51"/>
        <v>2.8921293699756965E-2</v>
      </c>
      <c r="L87" s="574">
        <f t="shared" si="51"/>
        <v>2.473684210526312E-2</v>
      </c>
      <c r="M87" s="575">
        <f t="shared" si="51"/>
        <v>8.4615384615384551E-2</v>
      </c>
      <c r="N87" s="575">
        <f t="shared" si="51"/>
        <v>1.8736223365172677E-2</v>
      </c>
      <c r="O87" s="575">
        <f t="shared" si="51"/>
        <v>3.4677662995809391E-2</v>
      </c>
      <c r="P87" s="577">
        <f t="shared" si="51"/>
        <v>3.1580005052986304E-2</v>
      </c>
      <c r="Q87" s="457"/>
      <c r="R87" s="457"/>
      <c r="S87" s="457"/>
      <c r="T87" s="457"/>
      <c r="U87" s="456"/>
      <c r="V87" s="456"/>
      <c r="W87" s="456"/>
      <c r="X87" s="456"/>
      <c r="Y87" s="456"/>
      <c r="Z87" s="456"/>
    </row>
    <row r="88" spans="1:26" s="452" customFormat="1" ht="21" customHeight="1" thickBot="1">
      <c r="A88" s="578" t="s">
        <v>46</v>
      </c>
      <c r="B88" s="579">
        <f t="shared" si="51"/>
        <v>-2.7397260273972601E-2</v>
      </c>
      <c r="C88" s="580">
        <f t="shared" si="51"/>
        <v>0</v>
      </c>
      <c r="D88" s="580">
        <f t="shared" si="51"/>
        <v>-6.6666666666666666E-2</v>
      </c>
      <c r="E88" s="580">
        <f t="shared" si="51"/>
        <v>0</v>
      </c>
      <c r="F88" s="581">
        <f t="shared" si="51"/>
        <v>-2.0895522388059702E-2</v>
      </c>
      <c r="G88" s="579">
        <f t="shared" si="51"/>
        <v>-9.636363636363636E-2</v>
      </c>
      <c r="H88" s="580">
        <f t="shared" si="51"/>
        <v>9.4252873563218389E-2</v>
      </c>
      <c r="I88" s="580">
        <f t="shared" si="51"/>
        <v>-0.2810810810810811</v>
      </c>
      <c r="J88" s="580">
        <f t="shared" si="51"/>
        <v>-0.16521739130434782</v>
      </c>
      <c r="K88" s="581">
        <f t="shared" si="51"/>
        <v>-0.16369346733668341</v>
      </c>
      <c r="L88" s="579">
        <f t="shared" si="51"/>
        <v>-7.0909090909090935E-2</v>
      </c>
      <c r="M88" s="580">
        <f t="shared" si="51"/>
        <v>9.4252873563218334E-2</v>
      </c>
      <c r="N88" s="580">
        <f t="shared" si="51"/>
        <v>-0.22972972972972977</v>
      </c>
      <c r="O88" s="580">
        <f t="shared" si="51"/>
        <v>-0.16521739130434776</v>
      </c>
      <c r="P88" s="582">
        <f t="shared" si="51"/>
        <v>-0.14584546206642965</v>
      </c>
      <c r="Q88" s="457"/>
      <c r="R88" s="457"/>
      <c r="S88" s="457"/>
      <c r="T88" s="457"/>
      <c r="U88" s="456"/>
      <c r="V88" s="456"/>
      <c r="W88" s="456"/>
      <c r="X88" s="456"/>
      <c r="Y88" s="456"/>
      <c r="Z88" s="456"/>
    </row>
    <row r="89" spans="1:26" s="452" customFormat="1" ht="21" customHeight="1" thickTop="1" thickBot="1">
      <c r="A89" s="583" t="s">
        <v>47</v>
      </c>
      <c r="B89" s="584">
        <f t="shared" si="51"/>
        <v>0</v>
      </c>
      <c r="C89" s="585">
        <f t="shared" si="51"/>
        <v>-1.7964071856287425E-2</v>
      </c>
      <c r="D89" s="585">
        <f t="shared" si="51"/>
        <v>-3.4052213393870601E-2</v>
      </c>
      <c r="E89" s="585">
        <f t="shared" si="51"/>
        <v>-2.7206946454413895E-2</v>
      </c>
      <c r="F89" s="586">
        <f t="shared" si="51"/>
        <v>-2.4861350162554981E-2</v>
      </c>
      <c r="G89" s="584">
        <f t="shared" si="51"/>
        <v>8.4985835694051E-3</v>
      </c>
      <c r="H89" s="585">
        <f t="shared" si="51"/>
        <v>2.1669853409815171E-3</v>
      </c>
      <c r="I89" s="585">
        <f t="shared" si="51"/>
        <v>-6.5321805955811718E-2</v>
      </c>
      <c r="J89" s="585">
        <f t="shared" si="51"/>
        <v>6.6586065415632362E-2</v>
      </c>
      <c r="K89" s="586">
        <f t="shared" si="51"/>
        <v>3.1963808348755909E-2</v>
      </c>
      <c r="L89" s="584">
        <f t="shared" si="51"/>
        <v>8.4985835694050497E-3</v>
      </c>
      <c r="M89" s="585">
        <f t="shared" si="51"/>
        <v>2.0499308243560412E-2</v>
      </c>
      <c r="N89" s="585">
        <f t="shared" si="51"/>
        <v>-3.2371928374935507E-2</v>
      </c>
      <c r="O89" s="585">
        <f t="shared" si="51"/>
        <v>9.6416202324013559E-2</v>
      </c>
      <c r="P89" s="587">
        <f t="shared" si="51"/>
        <v>5.8273927016207892E-2</v>
      </c>
      <c r="Q89" s="457"/>
      <c r="R89" s="457"/>
      <c r="S89" s="457"/>
      <c r="T89" s="457"/>
      <c r="U89" s="456"/>
      <c r="V89" s="456"/>
      <c r="W89" s="456"/>
      <c r="X89" s="456"/>
      <c r="Y89" s="456"/>
      <c r="Z89" s="456"/>
    </row>
    <row r="90" spans="1:26" s="452" customFormat="1" ht="21" customHeight="1" thickTop="1" thickBot="1">
      <c r="A90" s="588" t="s">
        <v>48</v>
      </c>
      <c r="B90" s="589" t="str">
        <f>IF(OR(B56="",B78=""),"",(B78-B56)/B56)</f>
        <v/>
      </c>
      <c r="C90" s="589" t="str">
        <f t="shared" ref="C90:P90" si="53">IF(OR(C56="",C78=""),"",(C78-C56)/C56)</f>
        <v/>
      </c>
      <c r="D90" s="589" t="str">
        <f t="shared" si="53"/>
        <v/>
      </c>
      <c r="E90" s="589" t="str">
        <f t="shared" si="53"/>
        <v/>
      </c>
      <c r="F90" s="590">
        <f t="shared" si="53"/>
        <v>-3.0361642022752145E-2</v>
      </c>
      <c r="G90" s="589">
        <f t="shared" si="53"/>
        <v>-9.2606591897131871E-2</v>
      </c>
      <c r="H90" s="589">
        <f t="shared" si="53"/>
        <v>8.2059609487698942E-3</v>
      </c>
      <c r="I90" s="589">
        <f t="shared" si="53"/>
        <v>-4.9996057363644777E-2</v>
      </c>
      <c r="J90" s="589">
        <f t="shared" si="53"/>
        <v>-5.8472888954035206E-2</v>
      </c>
      <c r="K90" s="590">
        <f t="shared" si="53"/>
        <v>-4.9346682402228732E-2</v>
      </c>
      <c r="L90" s="589" t="str">
        <f t="shared" si="53"/>
        <v/>
      </c>
      <c r="M90" s="589" t="str">
        <f t="shared" si="53"/>
        <v/>
      </c>
      <c r="N90" s="589" t="str">
        <f t="shared" si="53"/>
        <v/>
      </c>
      <c r="O90" s="589" t="str">
        <f t="shared" si="53"/>
        <v/>
      </c>
      <c r="P90" s="591">
        <f t="shared" si="53"/>
        <v>-1.9579506342014927E-2</v>
      </c>
      <c r="Q90" s="457"/>
      <c r="R90" s="457"/>
      <c r="S90" s="457"/>
      <c r="T90" s="457"/>
      <c r="U90" s="456"/>
      <c r="V90" s="456"/>
      <c r="W90" s="456"/>
      <c r="X90" s="456"/>
      <c r="Y90" s="456"/>
      <c r="Z90" s="456"/>
    </row>
    <row r="91" spans="1:26" s="452" customFormat="1" ht="15.75" thickTop="1">
      <c r="A91" s="562"/>
      <c r="B91" s="455"/>
      <c r="C91" s="455"/>
      <c r="D91" s="455"/>
      <c r="E91" s="455"/>
      <c r="F91" s="455"/>
      <c r="G91" s="456"/>
      <c r="H91" s="456"/>
      <c r="I91" s="456"/>
      <c r="J91" s="456"/>
      <c r="K91" s="456"/>
      <c r="L91" s="456"/>
      <c r="M91" s="456"/>
      <c r="N91" s="456"/>
      <c r="O91" s="456"/>
      <c r="P91" s="456"/>
      <c r="Q91" s="456"/>
      <c r="R91" s="456"/>
      <c r="S91" s="456"/>
      <c r="T91" s="456"/>
      <c r="U91" s="456"/>
      <c r="V91" s="456"/>
      <c r="W91" s="456"/>
      <c r="X91" s="456"/>
      <c r="Y91" s="456"/>
      <c r="Z91" s="456"/>
    </row>
    <row r="92" spans="1:26" s="452" customFormat="1" ht="30.75">
      <c r="A92" s="454" t="s">
        <v>53</v>
      </c>
      <c r="B92" s="455"/>
      <c r="C92" s="455"/>
      <c r="D92" s="455"/>
      <c r="E92" s="455"/>
      <c r="F92" s="455"/>
      <c r="G92" s="456"/>
      <c r="H92" s="456"/>
      <c r="I92" s="456"/>
      <c r="J92" s="456"/>
      <c r="K92" s="456"/>
      <c r="L92" s="456"/>
      <c r="M92" s="456"/>
      <c r="N92" s="456"/>
      <c r="O92" s="456"/>
      <c r="P92" s="456"/>
      <c r="Q92" s="456"/>
      <c r="R92" s="456"/>
      <c r="S92" s="456"/>
      <c r="T92" s="456"/>
      <c r="U92" s="456"/>
      <c r="V92" s="456"/>
      <c r="W92" s="456"/>
      <c r="X92" s="456"/>
      <c r="Y92" s="456"/>
      <c r="Z92" s="456"/>
    </row>
    <row r="93" spans="1:26" s="452" customFormat="1" ht="27.75" customHeight="1">
      <c r="A93" s="840" t="s">
        <v>21</v>
      </c>
      <c r="B93" s="842" t="s">
        <v>60</v>
      </c>
      <c r="C93" s="843"/>
      <c r="D93" s="843"/>
      <c r="E93" s="843"/>
      <c r="F93" s="844"/>
      <c r="G93" s="842" t="s">
        <v>61</v>
      </c>
      <c r="H93" s="843"/>
      <c r="I93" s="843"/>
      <c r="J93" s="843"/>
      <c r="K93" s="844"/>
      <c r="L93" s="842" t="s">
        <v>62</v>
      </c>
      <c r="M93" s="843"/>
      <c r="N93" s="843"/>
      <c r="O93" s="843"/>
      <c r="P93" s="844"/>
      <c r="Q93" s="457"/>
      <c r="R93" s="457"/>
      <c r="S93" s="457"/>
      <c r="T93" s="457"/>
    </row>
    <row r="94" spans="1:26" s="462" customFormat="1" ht="66" customHeight="1">
      <c r="A94" s="841"/>
      <c r="B94" s="564" t="s">
        <v>55</v>
      </c>
      <c r="C94" s="565" t="s">
        <v>56</v>
      </c>
      <c r="D94" s="565" t="s">
        <v>57</v>
      </c>
      <c r="E94" s="565" t="s">
        <v>58</v>
      </c>
      <c r="F94" s="566" t="s">
        <v>30</v>
      </c>
      <c r="G94" s="564" t="s">
        <v>55</v>
      </c>
      <c r="H94" s="565" t="s">
        <v>56</v>
      </c>
      <c r="I94" s="565" t="s">
        <v>57</v>
      </c>
      <c r="J94" s="565" t="s">
        <v>58</v>
      </c>
      <c r="K94" s="566" t="s">
        <v>59</v>
      </c>
      <c r="L94" s="564" t="s">
        <v>55</v>
      </c>
      <c r="M94" s="565" t="s">
        <v>56</v>
      </c>
      <c r="N94" s="565" t="s">
        <v>57</v>
      </c>
      <c r="O94" s="565" t="s">
        <v>58</v>
      </c>
      <c r="P94" s="567" t="s">
        <v>19</v>
      </c>
      <c r="Q94" s="457"/>
      <c r="R94" s="457"/>
      <c r="S94" s="457"/>
      <c r="T94" s="457"/>
    </row>
    <row r="95" spans="1:26" s="452" customFormat="1" ht="21" customHeight="1">
      <c r="A95" s="568" t="s">
        <v>42</v>
      </c>
      <c r="B95" s="571">
        <f>(B72-B61)/B72</f>
        <v>-0.1111111111111111</v>
      </c>
      <c r="C95" s="569">
        <f t="shared" ref="C95:P95" si="54">(C72-C61)/C61</f>
        <v>6.5573770491803338E-2</v>
      </c>
      <c r="D95" s="569">
        <f t="shared" si="54"/>
        <v>0.38888888888888878</v>
      </c>
      <c r="E95" s="569">
        <f t="shared" si="54"/>
        <v>8.5337470907679933E-3</v>
      </c>
      <c r="F95" s="570">
        <f t="shared" si="54"/>
        <v>7.4753652735303723E-3</v>
      </c>
      <c r="G95" s="571">
        <f t="shared" si="54"/>
        <v>-0.18909178279673231</v>
      </c>
      <c r="H95" s="569">
        <f t="shared" si="54"/>
        <v>0.15189873417721519</v>
      </c>
      <c r="I95" s="569">
        <f t="shared" si="54"/>
        <v>-0.30102516309412858</v>
      </c>
      <c r="J95" s="569">
        <f t="shared" si="54"/>
        <v>0.22789540462313157</v>
      </c>
      <c r="K95" s="570">
        <f t="shared" si="54"/>
        <v>0.18604671755184449</v>
      </c>
      <c r="L95" s="571">
        <f t="shared" si="54"/>
        <v>-9.8990869774147033E-2</v>
      </c>
      <c r="M95" s="569">
        <f t="shared" si="54"/>
        <v>8.1012658227848047E-2</v>
      </c>
      <c r="N95" s="569">
        <f t="shared" si="54"/>
        <v>-0.49673811742777257</v>
      </c>
      <c r="O95" s="569">
        <f t="shared" si="54"/>
        <v>0.21750552043016663</v>
      </c>
      <c r="P95" s="572">
        <f t="shared" si="54"/>
        <v>0.17724637091233683</v>
      </c>
      <c r="Q95" s="457"/>
      <c r="R95" s="457"/>
      <c r="S95" s="457"/>
      <c r="T95" s="457"/>
      <c r="U95" s="456"/>
      <c r="V95" s="456"/>
      <c r="W95" s="456"/>
      <c r="X95" s="456"/>
      <c r="Y95" s="456"/>
      <c r="Z95" s="456"/>
    </row>
    <row r="96" spans="1:26" s="452" customFormat="1" ht="21" customHeight="1">
      <c r="A96" s="573" t="s">
        <v>43</v>
      </c>
      <c r="B96" s="574">
        <f t="shared" ref="B96:P100" si="55">(B73-B62)/B62</f>
        <v>-5.1300070274068944E-2</v>
      </c>
      <c r="C96" s="575">
        <f t="shared" si="55"/>
        <v>-2.9356060606060552E-2</v>
      </c>
      <c r="D96" s="575">
        <f t="shared" si="55"/>
        <v>-0.14990859232175502</v>
      </c>
      <c r="E96" s="575">
        <f t="shared" si="55"/>
        <v>2.8627129078596322E-2</v>
      </c>
      <c r="F96" s="576">
        <f t="shared" si="55"/>
        <v>-1.5708556149732621E-2</v>
      </c>
      <c r="G96" s="574">
        <f t="shared" si="55"/>
        <v>-1.9511990725868376E-2</v>
      </c>
      <c r="H96" s="575">
        <f t="shared" si="55"/>
        <v>-7.3971642974353269E-2</v>
      </c>
      <c r="I96" s="575">
        <f t="shared" si="55"/>
        <v>-0.13995691624779688</v>
      </c>
      <c r="J96" s="575">
        <f t="shared" si="55"/>
        <v>0.10480351189106216</v>
      </c>
      <c r="K96" s="576">
        <f t="shared" si="55"/>
        <v>3.3811386471647671E-2</v>
      </c>
      <c r="L96" s="574">
        <f t="shared" si="55"/>
        <v>3.3506990516362467E-2</v>
      </c>
      <c r="M96" s="575">
        <f t="shared" si="55"/>
        <v>-4.596493168869957E-2</v>
      </c>
      <c r="N96" s="575">
        <f t="shared" si="55"/>
        <v>1.170659529560239E-2</v>
      </c>
      <c r="O96" s="575">
        <f t="shared" si="55"/>
        <v>7.4056361784567787E-2</v>
      </c>
      <c r="P96" s="577">
        <f t="shared" si="55"/>
        <v>5.0310243912791069E-2</v>
      </c>
      <c r="Q96" s="457"/>
      <c r="R96" s="457"/>
      <c r="S96" s="457"/>
      <c r="T96" s="457"/>
      <c r="U96" s="456"/>
      <c r="V96" s="456"/>
      <c r="W96" s="456"/>
      <c r="X96" s="456"/>
      <c r="Y96" s="456"/>
      <c r="Z96" s="456"/>
    </row>
    <row r="97" spans="1:26" s="452" customFormat="1" ht="21" customHeight="1">
      <c r="A97" s="568" t="s">
        <v>44</v>
      </c>
      <c r="B97" s="571">
        <f t="shared" si="55"/>
        <v>0</v>
      </c>
      <c r="C97" s="569">
        <f t="shared" si="55"/>
        <v>0</v>
      </c>
      <c r="D97" s="569">
        <f t="shared" si="55"/>
        <v>0</v>
      </c>
      <c r="E97" s="569">
        <f t="shared" si="55"/>
        <v>-5.3497942386831303E-2</v>
      </c>
      <c r="F97" s="570">
        <f t="shared" si="55"/>
        <v>-3.4852546916890007E-2</v>
      </c>
      <c r="G97" s="571">
        <f t="shared" si="55"/>
        <v>-8.0882352941176433E-2</v>
      </c>
      <c r="H97" s="569">
        <f t="shared" si="55"/>
        <v>0</v>
      </c>
      <c r="I97" s="569">
        <f t="shared" si="55"/>
        <v>-8.810143042912881E-2</v>
      </c>
      <c r="J97" s="569">
        <f t="shared" si="55"/>
        <v>-0.11043478260869566</v>
      </c>
      <c r="K97" s="570">
        <f t="shared" si="55"/>
        <v>-9.6545375785141843E-2</v>
      </c>
      <c r="L97" s="571">
        <f t="shared" si="55"/>
        <v>-8.0882352941176447E-2</v>
      </c>
      <c r="M97" s="569">
        <f t="shared" si="55"/>
        <v>0</v>
      </c>
      <c r="N97" s="569">
        <f t="shared" si="55"/>
        <v>-8.8101430429128769E-2</v>
      </c>
      <c r="O97" s="569">
        <f t="shared" si="55"/>
        <v>-6.0155009451795777E-2</v>
      </c>
      <c r="P97" s="572">
        <f t="shared" si="55"/>
        <v>-6.3920625466272113E-2</v>
      </c>
      <c r="Q97" s="457"/>
      <c r="R97" s="457"/>
      <c r="S97" s="457"/>
      <c r="T97" s="457"/>
      <c r="U97" s="456"/>
      <c r="V97" s="456"/>
      <c r="W97" s="456"/>
      <c r="X97" s="456"/>
      <c r="Y97" s="456"/>
      <c r="Z97" s="456"/>
    </row>
    <row r="98" spans="1:26" s="452" customFormat="1" ht="21" customHeight="1">
      <c r="A98" s="573" t="s">
        <v>45</v>
      </c>
      <c r="B98" s="574">
        <f t="shared" si="55"/>
        <v>-4.2553191489361639E-2</v>
      </c>
      <c r="C98" s="575">
        <f t="shared" si="55"/>
        <v>4.952830188679249E-2</v>
      </c>
      <c r="D98" s="575">
        <f t="shared" si="55"/>
        <v>-2.619207521826733E-2</v>
      </c>
      <c r="E98" s="575">
        <f t="shared" si="55"/>
        <v>1.7728168089297364E-2</v>
      </c>
      <c r="F98" s="576">
        <f t="shared" si="55"/>
        <v>0</v>
      </c>
      <c r="G98" s="574">
        <f t="shared" si="55"/>
        <v>0.12285895538168737</v>
      </c>
      <c r="H98" s="575">
        <f t="shared" si="55"/>
        <v>-9.4941364836211031E-2</v>
      </c>
      <c r="I98" s="575">
        <f t="shared" si="55"/>
        <v>-1.7445213379469436E-2</v>
      </c>
      <c r="J98" s="575">
        <f t="shared" si="55"/>
        <v>4.4843760621785196E-2</v>
      </c>
      <c r="K98" s="576">
        <f t="shared" si="55"/>
        <v>2.9025177340767278E-2</v>
      </c>
      <c r="L98" s="574">
        <f t="shared" si="55"/>
        <v>0.17276379784309556</v>
      </c>
      <c r="M98" s="575">
        <f t="shared" si="55"/>
        <v>-0.13765199705742354</v>
      </c>
      <c r="N98" s="575">
        <f t="shared" si="55"/>
        <v>8.9821222606690336E-3</v>
      </c>
      <c r="O98" s="575">
        <f t="shared" si="55"/>
        <v>2.664325640450255E-2</v>
      </c>
      <c r="P98" s="577">
        <f t="shared" si="55"/>
        <v>2.9025177340767167E-2</v>
      </c>
      <c r="Q98" s="457"/>
      <c r="R98" s="457"/>
      <c r="S98" s="457"/>
      <c r="T98" s="457"/>
      <c r="U98" s="456"/>
      <c r="V98" s="456"/>
      <c r="W98" s="456"/>
      <c r="X98" s="456"/>
      <c r="Y98" s="456"/>
      <c r="Z98" s="456"/>
    </row>
    <row r="99" spans="1:26" s="452" customFormat="1" ht="21" customHeight="1" thickBot="1">
      <c r="A99" s="578" t="s">
        <v>46</v>
      </c>
      <c r="B99" s="579">
        <f t="shared" si="55"/>
        <v>-2.2038567493112872E-2</v>
      </c>
      <c r="C99" s="580">
        <f t="shared" si="55"/>
        <v>0</v>
      </c>
      <c r="D99" s="580">
        <f t="shared" si="55"/>
        <v>-0.12718204488778059</v>
      </c>
      <c r="E99" s="580">
        <f t="shared" si="55"/>
        <v>-5.2396878483835035E-2</v>
      </c>
      <c r="F99" s="581">
        <f t="shared" si="55"/>
        <v>-6.0710194730813259E-2</v>
      </c>
      <c r="G99" s="579">
        <f t="shared" si="55"/>
        <v>-0.27796610169491526</v>
      </c>
      <c r="H99" s="580">
        <f t="shared" si="55"/>
        <v>2.0364415862808145E-2</v>
      </c>
      <c r="I99" s="580">
        <f t="shared" si="55"/>
        <v>-0.4047352638410241</v>
      </c>
      <c r="J99" s="580">
        <f t="shared" si="55"/>
        <v>-0.25916126471755518</v>
      </c>
      <c r="K99" s="581">
        <f t="shared" si="55"/>
        <v>-0.28428589859372988</v>
      </c>
      <c r="L99" s="571">
        <f t="shared" si="55"/>
        <v>-0.26169491525423738</v>
      </c>
      <c r="M99" s="580">
        <f t="shared" si="55"/>
        <v>2.0364415862808138E-2</v>
      </c>
      <c r="N99" s="580">
        <f t="shared" si="55"/>
        <v>-0.31799668800071612</v>
      </c>
      <c r="O99" s="580">
        <f t="shared" si="55"/>
        <v>-0.21819724053134934</v>
      </c>
      <c r="P99" s="582">
        <f t="shared" si="55"/>
        <v>-0.23802632862478798</v>
      </c>
      <c r="Q99" s="457"/>
      <c r="R99" s="457"/>
      <c r="S99" s="457"/>
      <c r="T99" s="457"/>
      <c r="U99" s="456"/>
      <c r="V99" s="456"/>
      <c r="W99" s="456"/>
      <c r="X99" s="456"/>
      <c r="Y99" s="456"/>
      <c r="Z99" s="456"/>
    </row>
    <row r="100" spans="1:26" s="452" customFormat="1" ht="21" customHeight="1" thickTop="1" thickBot="1">
      <c r="A100" s="583" t="s">
        <v>47</v>
      </c>
      <c r="B100" s="584">
        <f t="shared" si="55"/>
        <v>-4.8348655090228086E-2</v>
      </c>
      <c r="C100" s="585">
        <f t="shared" si="55"/>
        <v>-3.6452004860266971E-3</v>
      </c>
      <c r="D100" s="585">
        <f t="shared" si="55"/>
        <v>-0.10118293198141103</v>
      </c>
      <c r="E100" s="585">
        <f t="shared" si="55"/>
        <v>1.7867958812840562E-2</v>
      </c>
      <c r="F100" s="586">
        <f t="shared" si="55"/>
        <v>-1.2854764393851499E-2</v>
      </c>
      <c r="G100" s="584">
        <f t="shared" si="55"/>
        <v>-2.5485204346992942E-2</v>
      </c>
      <c r="H100" s="585">
        <f t="shared" si="55"/>
        <v>-6.9486690890154024E-2</v>
      </c>
      <c r="I100" s="585">
        <f t="shared" si="55"/>
        <v>-0.1297551917409156</v>
      </c>
      <c r="J100" s="585">
        <f t="shared" si="55"/>
        <v>8.5813948007259222E-2</v>
      </c>
      <c r="K100" s="586">
        <f t="shared" si="55"/>
        <v>2.0727618573417175E-2</v>
      </c>
      <c r="L100" s="584">
        <f t="shared" si="55"/>
        <v>2.4025028562748359E-2</v>
      </c>
      <c r="M100" s="585">
        <f t="shared" si="55"/>
        <v>-6.6082373905605882E-2</v>
      </c>
      <c r="N100" s="585">
        <f t="shared" si="55"/>
        <v>-3.1788737415157343E-2</v>
      </c>
      <c r="O100" s="585">
        <f t="shared" si="55"/>
        <v>6.6753244962799815E-2</v>
      </c>
      <c r="P100" s="587">
        <f t="shared" si="55"/>
        <v>3.4019698172019802E-2</v>
      </c>
      <c r="Q100" s="457"/>
      <c r="R100" s="457"/>
      <c r="S100" s="457"/>
      <c r="T100" s="457"/>
      <c r="U100" s="456"/>
      <c r="V100" s="456"/>
      <c r="W100" s="456"/>
      <c r="X100" s="456"/>
      <c r="Y100" s="456"/>
      <c r="Z100" s="456"/>
    </row>
    <row r="101" spans="1:26" s="452" customFormat="1" ht="21" customHeight="1" thickTop="1" thickBot="1">
      <c r="A101" s="588" t="s">
        <v>48</v>
      </c>
      <c r="B101" s="589" t="str">
        <f>IF(OR(B67="",B78=""),"",(B78-B67)/B67)</f>
        <v/>
      </c>
      <c r="C101" s="589" t="str">
        <f t="shared" ref="C101:P101" si="56">IF(OR(C67="",C78=""),"",(C78-C67)/C67)</f>
        <v/>
      </c>
      <c r="D101" s="589" t="str">
        <f t="shared" si="56"/>
        <v/>
      </c>
      <c r="E101" s="589" t="str">
        <f t="shared" si="56"/>
        <v/>
      </c>
      <c r="F101" s="590">
        <f t="shared" si="56"/>
        <v>-3.7450988318040376E-2</v>
      </c>
      <c r="G101" s="589">
        <f t="shared" si="56"/>
        <v>4.3900902665637273E-2</v>
      </c>
      <c r="H101" s="589">
        <f t="shared" si="56"/>
        <v>7.8998918470200533E-2</v>
      </c>
      <c r="I101" s="589">
        <f t="shared" si="56"/>
        <v>2.0828436721530778E-2</v>
      </c>
      <c r="J101" s="589">
        <f t="shared" si="56"/>
        <v>5.5076412280279173E-2</v>
      </c>
      <c r="K101" s="590">
        <f t="shared" si="56"/>
        <v>6.0440388476188711E-2</v>
      </c>
      <c r="L101" s="589" t="str">
        <f t="shared" si="56"/>
        <v/>
      </c>
      <c r="M101" s="589" t="str">
        <f t="shared" si="56"/>
        <v/>
      </c>
      <c r="N101" s="589" t="str">
        <f t="shared" si="56"/>
        <v/>
      </c>
      <c r="O101" s="589" t="str">
        <f t="shared" si="56"/>
        <v/>
      </c>
      <c r="P101" s="591">
        <f t="shared" si="56"/>
        <v>0.10170014784304193</v>
      </c>
      <c r="Q101" s="457"/>
      <c r="R101" s="457"/>
      <c r="S101" s="457"/>
      <c r="T101" s="457"/>
      <c r="U101" s="456"/>
      <c r="V101" s="456"/>
      <c r="W101" s="456"/>
      <c r="X101" s="456"/>
      <c r="Y101" s="456"/>
      <c r="Z101" s="456"/>
    </row>
    <row r="102" spans="1:26" s="452" customFormat="1" ht="15.75" thickTop="1">
      <c r="A102" s="562"/>
      <c r="B102" s="455"/>
      <c r="C102" s="455"/>
      <c r="D102" s="455"/>
      <c r="E102" s="455"/>
      <c r="F102" s="455"/>
      <c r="G102" s="456"/>
      <c r="H102" s="456"/>
      <c r="I102" s="456"/>
      <c r="J102" s="456"/>
      <c r="K102" s="456"/>
      <c r="L102" s="456"/>
      <c r="M102" s="456"/>
      <c r="N102" s="456"/>
      <c r="O102" s="456"/>
      <c r="P102" s="456"/>
      <c r="Q102" s="456"/>
      <c r="R102" s="456"/>
      <c r="S102" s="456"/>
      <c r="T102" s="456"/>
      <c r="U102" s="456"/>
      <c r="V102" s="456"/>
      <c r="W102" s="456"/>
      <c r="X102" s="456"/>
      <c r="Y102" s="456"/>
      <c r="Z102" s="456"/>
    </row>
    <row r="103" spans="1:26" s="452" customFormat="1">
      <c r="A103" s="562"/>
      <c r="B103" s="455"/>
      <c r="C103" s="455"/>
      <c r="D103" s="455"/>
      <c r="E103" s="455"/>
      <c r="F103" s="455"/>
      <c r="G103" s="456"/>
      <c r="H103" s="456"/>
      <c r="I103" s="456"/>
      <c r="J103" s="456"/>
      <c r="K103" s="456"/>
      <c r="L103" s="456"/>
      <c r="M103" s="456"/>
      <c r="N103" s="456"/>
      <c r="O103" s="456"/>
      <c r="P103" s="456"/>
      <c r="Q103" s="456"/>
      <c r="R103" s="456"/>
      <c r="S103" s="456"/>
      <c r="T103" s="456"/>
      <c r="U103" s="456"/>
      <c r="V103" s="456"/>
      <c r="W103" s="456"/>
      <c r="X103" s="456"/>
      <c r="Y103" s="456"/>
      <c r="Z103" s="456"/>
    </row>
  </sheetData>
  <mergeCells count="36">
    <mergeCell ref="A4:A5"/>
    <mergeCell ref="B4:F4"/>
    <mergeCell ref="G4:K4"/>
    <mergeCell ref="L4:P4"/>
    <mergeCell ref="A15:A16"/>
    <mergeCell ref="B15:F15"/>
    <mergeCell ref="G15:K15"/>
    <mergeCell ref="L15:P15"/>
    <mergeCell ref="A26:A27"/>
    <mergeCell ref="B26:F26"/>
    <mergeCell ref="G26:K26"/>
    <mergeCell ref="L26:P26"/>
    <mergeCell ref="A37:A38"/>
    <mergeCell ref="B37:F37"/>
    <mergeCell ref="G37:K37"/>
    <mergeCell ref="L37:P37"/>
    <mergeCell ref="A48:A49"/>
    <mergeCell ref="B48:F48"/>
    <mergeCell ref="G48:K48"/>
    <mergeCell ref="L48:P48"/>
    <mergeCell ref="A59:A60"/>
    <mergeCell ref="B59:F59"/>
    <mergeCell ref="G59:K59"/>
    <mergeCell ref="L59:P59"/>
    <mergeCell ref="A93:A94"/>
    <mergeCell ref="B93:F93"/>
    <mergeCell ref="G93:K93"/>
    <mergeCell ref="L93:P93"/>
    <mergeCell ref="A70:A71"/>
    <mergeCell ref="B70:F70"/>
    <mergeCell ref="G70:K70"/>
    <mergeCell ref="L70:P70"/>
    <mergeCell ref="A82:A83"/>
    <mergeCell ref="B82:F82"/>
    <mergeCell ref="G82:K82"/>
    <mergeCell ref="L82:P8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2827-42EB-4D4B-B799-668F5ACA3175}">
  <sheetPr>
    <tabColor theme="9" tint="0.39997558519241921"/>
  </sheetPr>
  <dimension ref="A1:AC103"/>
  <sheetViews>
    <sheetView showGridLines="0" zoomScale="55" zoomScaleNormal="55" workbookViewId="0">
      <selection activeCell="D98" sqref="D98"/>
    </sheetView>
  </sheetViews>
  <sheetFormatPr baseColWidth="10" defaultRowHeight="15"/>
  <cols>
    <col min="1" max="1" width="35.28515625" style="191" customWidth="1"/>
    <col min="2" max="7" width="15.28515625" style="191" customWidth="1"/>
    <col min="8" max="9" width="18.5703125" style="191" customWidth="1"/>
    <col min="10" max="10" width="17.140625" style="191" customWidth="1"/>
    <col min="11" max="11" width="20.42578125" style="191" customWidth="1"/>
    <col min="12" max="12" width="15.28515625" style="191" customWidth="1"/>
    <col min="13" max="15" width="18.5703125" style="191" customWidth="1"/>
    <col min="16" max="16" width="17.5703125" style="191" customWidth="1"/>
    <col min="17" max="19" width="15.28515625" style="191" customWidth="1"/>
    <col min="20" max="21" width="18.7109375" customWidth="1"/>
    <col min="22" max="22" width="15.28515625" customWidth="1"/>
    <col min="23" max="23" width="19" customWidth="1"/>
  </cols>
  <sheetData>
    <row r="1" spans="1:29" ht="31.5">
      <c r="A1" s="190" t="s">
        <v>72</v>
      </c>
      <c r="F1" s="270" t="s">
        <v>93</v>
      </c>
      <c r="I1" s="10" t="s">
        <v>94</v>
      </c>
      <c r="J1" s="453">
        <v>45964</v>
      </c>
    </row>
    <row r="3" spans="1:29" s="10" customFormat="1" ht="30.75">
      <c r="A3" s="7">
        <v>2020</v>
      </c>
      <c r="B3" s="193"/>
      <c r="C3" s="193"/>
      <c r="D3" s="193"/>
      <c r="E3" s="193"/>
      <c r="F3" s="193"/>
      <c r="G3" s="193"/>
      <c r="H3" s="193"/>
      <c r="I3" s="193"/>
      <c r="J3" s="193"/>
      <c r="K3" s="193"/>
      <c r="L3" s="193"/>
      <c r="M3" s="193"/>
      <c r="N3" s="193"/>
      <c r="O3" s="193"/>
      <c r="P3" s="193"/>
      <c r="Q3" s="193"/>
      <c r="R3" s="193"/>
      <c r="S3" s="193"/>
      <c r="T3" s="9"/>
      <c r="U3" s="9"/>
      <c r="V3" s="9"/>
      <c r="W3" s="9"/>
      <c r="X3" s="9"/>
      <c r="Y3" s="9"/>
      <c r="Z3" s="9"/>
      <c r="AA3" s="9"/>
      <c r="AB3" s="9"/>
      <c r="AC3" s="9"/>
    </row>
    <row r="4" spans="1:29" s="10" customFormat="1" ht="27.75" customHeight="1">
      <c r="A4" s="873" t="s">
        <v>21</v>
      </c>
      <c r="B4" s="875" t="s">
        <v>73</v>
      </c>
      <c r="C4" s="876"/>
      <c r="D4" s="876"/>
      <c r="E4" s="876"/>
      <c r="F4" s="876"/>
      <c r="G4" s="877"/>
      <c r="H4" s="875" t="s">
        <v>74</v>
      </c>
      <c r="I4" s="876"/>
      <c r="J4" s="876"/>
      <c r="K4" s="876"/>
      <c r="L4" s="876"/>
      <c r="M4" s="877"/>
      <c r="N4" s="875" t="s">
        <v>75</v>
      </c>
      <c r="O4" s="876"/>
      <c r="P4" s="876"/>
      <c r="Q4" s="876"/>
      <c r="R4" s="876"/>
      <c r="S4" s="877"/>
      <c r="T4" s="62"/>
      <c r="U4" s="62"/>
      <c r="V4" s="62"/>
      <c r="W4" s="62"/>
    </row>
    <row r="5" spans="1:29" s="91" customFormat="1" ht="66" customHeight="1">
      <c r="A5" s="874"/>
      <c r="B5" s="194" t="s">
        <v>76</v>
      </c>
      <c r="C5" s="195" t="s">
        <v>77</v>
      </c>
      <c r="D5" s="196" t="s">
        <v>78</v>
      </c>
      <c r="E5" s="196" t="s">
        <v>79</v>
      </c>
      <c r="F5" s="196" t="s">
        <v>80</v>
      </c>
      <c r="G5" s="197" t="s">
        <v>30</v>
      </c>
      <c r="H5" s="194" t="s">
        <v>76</v>
      </c>
      <c r="I5" s="195" t="s">
        <v>77</v>
      </c>
      <c r="J5" s="196" t="s">
        <v>78</v>
      </c>
      <c r="K5" s="196" t="s">
        <v>79</v>
      </c>
      <c r="L5" s="196" t="s">
        <v>80</v>
      </c>
      <c r="M5" s="197" t="s">
        <v>59</v>
      </c>
      <c r="N5" s="194" t="s">
        <v>76</v>
      </c>
      <c r="O5" s="195" t="s">
        <v>77</v>
      </c>
      <c r="P5" s="196" t="s">
        <v>78</v>
      </c>
      <c r="Q5" s="196" t="s">
        <v>79</v>
      </c>
      <c r="R5" s="196" t="s">
        <v>80</v>
      </c>
      <c r="S5" s="198" t="s">
        <v>19</v>
      </c>
      <c r="T5" s="62"/>
      <c r="U5" s="62"/>
      <c r="V5" s="62"/>
      <c r="W5" s="62"/>
    </row>
    <row r="6" spans="1:29" s="10" customFormat="1" ht="21" customHeight="1">
      <c r="A6" s="238" t="s">
        <v>42</v>
      </c>
      <c r="B6" s="172">
        <v>0</v>
      </c>
      <c r="C6" s="239">
        <v>5</v>
      </c>
      <c r="D6" s="173">
        <v>0</v>
      </c>
      <c r="E6" s="173">
        <v>26</v>
      </c>
      <c r="F6" s="173">
        <v>17</v>
      </c>
      <c r="G6" s="174">
        <f>SUM(B6:F6)</f>
        <v>48</v>
      </c>
      <c r="H6" s="172">
        <v>0</v>
      </c>
      <c r="I6" s="239">
        <v>346</v>
      </c>
      <c r="J6" s="173">
        <v>0</v>
      </c>
      <c r="K6" s="173">
        <v>637</v>
      </c>
      <c r="L6" s="173">
        <v>274</v>
      </c>
      <c r="M6" s="174">
        <f>SUM(H6:L6)</f>
        <v>1257</v>
      </c>
      <c r="N6" s="172" t="str">
        <f>IF(OR(H6=0,B6=0),"",H6/B6)</f>
        <v/>
      </c>
      <c r="O6" s="173">
        <f t="shared" ref="O6:S12" si="0">IF(OR(I6=0,C6=0),"",I6/C6)</f>
        <v>69.2</v>
      </c>
      <c r="P6" s="173" t="str">
        <f t="shared" si="0"/>
        <v/>
      </c>
      <c r="Q6" s="173">
        <f t="shared" si="0"/>
        <v>24.5</v>
      </c>
      <c r="R6" s="173">
        <f t="shared" si="0"/>
        <v>16.117647058823529</v>
      </c>
      <c r="S6" s="175">
        <f t="shared" si="0"/>
        <v>26.1875</v>
      </c>
      <c r="T6" s="62"/>
      <c r="U6" s="62"/>
      <c r="V6" s="62"/>
      <c r="W6" s="62"/>
      <c r="X6" s="9"/>
      <c r="Y6" s="9"/>
      <c r="Z6" s="9"/>
      <c r="AA6" s="9"/>
      <c r="AB6" s="9"/>
      <c r="AC6" s="9"/>
    </row>
    <row r="7" spans="1:29" s="10" customFormat="1" ht="21" customHeight="1">
      <c r="A7" s="240" t="s">
        <v>43</v>
      </c>
      <c r="B7" s="176">
        <v>0</v>
      </c>
      <c r="C7" s="241">
        <v>28</v>
      </c>
      <c r="D7" s="177">
        <v>0</v>
      </c>
      <c r="E7" s="177">
        <v>213</v>
      </c>
      <c r="F7" s="177">
        <v>49</v>
      </c>
      <c r="G7" s="178">
        <f t="shared" ref="G7:G12" si="1">SUM(B7:F7)</f>
        <v>290</v>
      </c>
      <c r="H7" s="176">
        <v>0</v>
      </c>
      <c r="I7" s="241">
        <v>1227</v>
      </c>
      <c r="J7" s="177">
        <v>0</v>
      </c>
      <c r="K7" s="177">
        <v>7008</v>
      </c>
      <c r="L7" s="177">
        <v>1970</v>
      </c>
      <c r="M7" s="178">
        <f t="shared" ref="M7:M12" si="2">SUM(H7:L7)</f>
        <v>10205</v>
      </c>
      <c r="N7" s="176" t="str">
        <f t="shared" ref="N7:N12" si="3">IF(OR(H7=0,B7=0),"",H7/B7)</f>
        <v/>
      </c>
      <c r="O7" s="177">
        <f t="shared" si="0"/>
        <v>43.821428571428569</v>
      </c>
      <c r="P7" s="177" t="str">
        <f t="shared" si="0"/>
        <v/>
      </c>
      <c r="Q7" s="177">
        <f t="shared" si="0"/>
        <v>32.901408450704224</v>
      </c>
      <c r="R7" s="177">
        <f t="shared" si="0"/>
        <v>40.204081632653065</v>
      </c>
      <c r="S7" s="179">
        <f t="shared" si="0"/>
        <v>35.189655172413794</v>
      </c>
      <c r="T7" s="62"/>
      <c r="U7" s="62"/>
      <c r="V7" s="62"/>
      <c r="W7" s="62"/>
      <c r="X7" s="9"/>
      <c r="Y7" s="9"/>
      <c r="Z7" s="9"/>
      <c r="AA7" s="9"/>
      <c r="AB7" s="9"/>
      <c r="AC7" s="9"/>
    </row>
    <row r="8" spans="1:29" s="10" customFormat="1" ht="21" customHeight="1">
      <c r="A8" s="238" t="s">
        <v>44</v>
      </c>
      <c r="B8" s="172">
        <v>0</v>
      </c>
      <c r="C8" s="239">
        <v>0</v>
      </c>
      <c r="D8" s="173">
        <v>0</v>
      </c>
      <c r="E8" s="173">
        <v>8</v>
      </c>
      <c r="F8" s="173">
        <v>0</v>
      </c>
      <c r="G8" s="174">
        <f t="shared" si="1"/>
        <v>8</v>
      </c>
      <c r="H8" s="172">
        <v>0</v>
      </c>
      <c r="I8" s="239">
        <v>0</v>
      </c>
      <c r="J8" s="173">
        <v>0</v>
      </c>
      <c r="K8" s="173">
        <v>160</v>
      </c>
      <c r="L8" s="173">
        <v>0</v>
      </c>
      <c r="M8" s="174">
        <f t="shared" si="2"/>
        <v>160</v>
      </c>
      <c r="N8" s="172" t="str">
        <f t="shared" si="3"/>
        <v/>
      </c>
      <c r="O8" s="173" t="str">
        <f t="shared" si="0"/>
        <v/>
      </c>
      <c r="P8" s="173" t="str">
        <f t="shared" si="0"/>
        <v/>
      </c>
      <c r="Q8" s="173">
        <f t="shared" si="0"/>
        <v>20</v>
      </c>
      <c r="R8" s="173" t="str">
        <f t="shared" si="0"/>
        <v/>
      </c>
      <c r="S8" s="175">
        <f t="shared" si="0"/>
        <v>20</v>
      </c>
      <c r="T8" s="62"/>
      <c r="U8" s="62"/>
      <c r="V8" s="62"/>
      <c r="W8" s="62"/>
      <c r="X8" s="9"/>
      <c r="Y8" s="9"/>
      <c r="Z8" s="9"/>
      <c r="AA8" s="9"/>
      <c r="AB8" s="9"/>
      <c r="AC8" s="9"/>
    </row>
    <row r="9" spans="1:29" s="10" customFormat="1" ht="21" customHeight="1">
      <c r="A9" s="240" t="s">
        <v>45</v>
      </c>
      <c r="B9" s="176">
        <v>0</v>
      </c>
      <c r="C9" s="241">
        <v>12</v>
      </c>
      <c r="D9" s="177">
        <v>6</v>
      </c>
      <c r="E9" s="177">
        <v>79</v>
      </c>
      <c r="F9" s="177">
        <v>12</v>
      </c>
      <c r="G9" s="178">
        <f t="shared" si="1"/>
        <v>109</v>
      </c>
      <c r="H9" s="176">
        <v>0</v>
      </c>
      <c r="I9" s="241">
        <v>354</v>
      </c>
      <c r="J9" s="177">
        <v>68</v>
      </c>
      <c r="K9" s="177">
        <v>3231</v>
      </c>
      <c r="L9" s="177">
        <v>143</v>
      </c>
      <c r="M9" s="178">
        <f t="shared" si="2"/>
        <v>3796</v>
      </c>
      <c r="N9" s="176" t="str">
        <f t="shared" si="3"/>
        <v/>
      </c>
      <c r="O9" s="177">
        <f t="shared" si="0"/>
        <v>29.5</v>
      </c>
      <c r="P9" s="177">
        <f t="shared" si="0"/>
        <v>11.333333333333334</v>
      </c>
      <c r="Q9" s="177">
        <f t="shared" si="0"/>
        <v>40.898734177215189</v>
      </c>
      <c r="R9" s="177">
        <f t="shared" si="0"/>
        <v>11.916666666666666</v>
      </c>
      <c r="S9" s="179">
        <f t="shared" si="0"/>
        <v>34.825688073394495</v>
      </c>
      <c r="T9" s="62"/>
      <c r="U9" s="62"/>
      <c r="V9" s="62"/>
      <c r="W9" s="62"/>
      <c r="X9" s="9"/>
      <c r="Y9" s="9"/>
      <c r="Z9" s="9"/>
      <c r="AA9" s="9"/>
      <c r="AB9" s="9"/>
      <c r="AC9" s="9"/>
    </row>
    <row r="10" spans="1:29" s="10" customFormat="1" ht="21" customHeight="1" thickBot="1">
      <c r="A10" s="242" t="s">
        <v>46</v>
      </c>
      <c r="B10" s="180">
        <v>0</v>
      </c>
      <c r="C10" s="243">
        <v>5</v>
      </c>
      <c r="D10" s="181">
        <v>0</v>
      </c>
      <c r="E10" s="181">
        <v>15</v>
      </c>
      <c r="F10" s="181">
        <v>0</v>
      </c>
      <c r="G10" s="182">
        <f t="shared" si="1"/>
        <v>20</v>
      </c>
      <c r="H10" s="180">
        <v>0</v>
      </c>
      <c r="I10" s="243">
        <v>334</v>
      </c>
      <c r="J10" s="181">
        <v>0</v>
      </c>
      <c r="K10" s="181">
        <v>474</v>
      </c>
      <c r="L10" s="181">
        <v>0</v>
      </c>
      <c r="M10" s="182">
        <f t="shared" si="2"/>
        <v>808</v>
      </c>
      <c r="N10" s="244" t="str">
        <f t="shared" si="3"/>
        <v/>
      </c>
      <c r="O10" s="245">
        <f t="shared" si="0"/>
        <v>66.8</v>
      </c>
      <c r="P10" s="245" t="str">
        <f t="shared" si="0"/>
        <v/>
      </c>
      <c r="Q10" s="245">
        <f t="shared" si="0"/>
        <v>31.6</v>
      </c>
      <c r="R10" s="245" t="str">
        <f t="shared" si="0"/>
        <v/>
      </c>
      <c r="S10" s="246">
        <f t="shared" si="0"/>
        <v>40.4</v>
      </c>
      <c r="T10" s="62"/>
      <c r="U10" s="62"/>
      <c r="V10" s="62"/>
      <c r="W10" s="62"/>
      <c r="X10" s="9"/>
      <c r="Y10" s="9"/>
      <c r="Z10" s="9"/>
      <c r="AA10" s="9"/>
      <c r="AB10" s="9"/>
      <c r="AC10" s="9"/>
    </row>
    <row r="11" spans="1:29" s="10" customFormat="1" ht="21" customHeight="1" thickTop="1" thickBot="1">
      <c r="A11" s="247" t="s">
        <v>47</v>
      </c>
      <c r="B11" s="183">
        <f>SUM(B6:B10)</f>
        <v>0</v>
      </c>
      <c r="C11" s="183">
        <f>SUM(C6:C10)</f>
        <v>50</v>
      </c>
      <c r="D11" s="184">
        <f t="shared" ref="D11:F11" si="4">SUM(D6:D10)</f>
        <v>6</v>
      </c>
      <c r="E11" s="184">
        <f t="shared" si="4"/>
        <v>341</v>
      </c>
      <c r="F11" s="184">
        <f t="shared" si="4"/>
        <v>78</v>
      </c>
      <c r="G11" s="185">
        <f t="shared" si="1"/>
        <v>475</v>
      </c>
      <c r="H11" s="183">
        <f>SUM(H6:H10)</f>
        <v>0</v>
      </c>
      <c r="I11" s="183">
        <f>SUM(I6:I10)</f>
        <v>2261</v>
      </c>
      <c r="J11" s="184">
        <f t="shared" ref="J11:L11" si="5">SUM(J6:J10)</f>
        <v>68</v>
      </c>
      <c r="K11" s="184">
        <f t="shared" si="5"/>
        <v>11510</v>
      </c>
      <c r="L11" s="184">
        <f t="shared" si="5"/>
        <v>2387</v>
      </c>
      <c r="M11" s="185">
        <f t="shared" si="2"/>
        <v>16226</v>
      </c>
      <c r="N11" s="183" t="str">
        <f t="shared" si="3"/>
        <v/>
      </c>
      <c r="O11" s="248">
        <f t="shared" si="0"/>
        <v>45.22</v>
      </c>
      <c r="P11" s="184">
        <f t="shared" si="0"/>
        <v>11.333333333333334</v>
      </c>
      <c r="Q11" s="184">
        <f t="shared" si="0"/>
        <v>33.753665689149557</v>
      </c>
      <c r="R11" s="184">
        <f t="shared" si="0"/>
        <v>30.602564102564102</v>
      </c>
      <c r="S11" s="186">
        <f t="shared" si="0"/>
        <v>34.159999999999997</v>
      </c>
      <c r="T11" s="62"/>
      <c r="U11" s="62"/>
      <c r="V11" s="62"/>
      <c r="W11" s="62"/>
      <c r="X11" s="9"/>
      <c r="Y11" s="9"/>
      <c r="Z11" s="9"/>
      <c r="AA11" s="9"/>
      <c r="AB11" s="9"/>
      <c r="AC11" s="9"/>
    </row>
    <row r="12" spans="1:29" s="10" customFormat="1" ht="21" customHeight="1" thickTop="1" thickBot="1">
      <c r="A12" s="249" t="s">
        <v>48</v>
      </c>
      <c r="B12" s="187">
        <v>1244</v>
      </c>
      <c r="C12" s="187">
        <v>1837</v>
      </c>
      <c r="D12" s="187">
        <v>101</v>
      </c>
      <c r="E12" s="187">
        <v>2294</v>
      </c>
      <c r="F12" s="187">
        <v>428</v>
      </c>
      <c r="G12" s="188">
        <f t="shared" si="1"/>
        <v>5904</v>
      </c>
      <c r="H12" s="187">
        <v>30347</v>
      </c>
      <c r="I12" s="187">
        <v>49351</v>
      </c>
      <c r="J12" s="187">
        <v>2293</v>
      </c>
      <c r="K12" s="187">
        <v>57285</v>
      </c>
      <c r="L12" s="187">
        <v>11297</v>
      </c>
      <c r="M12" s="188">
        <f t="shared" si="2"/>
        <v>150573</v>
      </c>
      <c r="N12" s="187">
        <f t="shared" si="3"/>
        <v>24.394694533762056</v>
      </c>
      <c r="O12" s="187">
        <f t="shared" si="0"/>
        <v>26.864997278170932</v>
      </c>
      <c r="P12" s="187">
        <f t="shared" si="0"/>
        <v>22.702970297029704</v>
      </c>
      <c r="Q12" s="187">
        <f t="shared" si="0"/>
        <v>24.971665213600698</v>
      </c>
      <c r="R12" s="187">
        <f t="shared" si="0"/>
        <v>26.394859813084111</v>
      </c>
      <c r="S12" s="189">
        <f t="shared" si="0"/>
        <v>25.503556910569106</v>
      </c>
      <c r="T12" s="62"/>
      <c r="U12" s="62"/>
      <c r="V12" s="62"/>
      <c r="W12" s="62"/>
      <c r="X12" s="9"/>
      <c r="Y12" s="9"/>
      <c r="Z12" s="9"/>
      <c r="AA12" s="9"/>
      <c r="AB12" s="9"/>
      <c r="AC12" s="9"/>
    </row>
    <row r="13" spans="1:29" s="10" customFormat="1" ht="15.75" thickTop="1">
      <c r="A13" s="250"/>
      <c r="B13" s="250"/>
      <c r="C13" s="250"/>
      <c r="D13" s="250"/>
      <c r="E13" s="250"/>
      <c r="F13" s="250"/>
      <c r="G13" s="250"/>
      <c r="H13" s="250"/>
      <c r="I13" s="250"/>
      <c r="J13" s="250"/>
      <c r="K13" s="250"/>
      <c r="L13" s="250"/>
      <c r="M13" s="250"/>
      <c r="N13" s="250"/>
      <c r="O13" s="250"/>
      <c r="P13" s="250"/>
      <c r="Q13" s="250"/>
      <c r="R13" s="250"/>
      <c r="S13" s="250"/>
      <c r="T13" s="9"/>
      <c r="U13" s="9"/>
      <c r="V13" s="9"/>
      <c r="W13" s="9"/>
      <c r="X13" s="9"/>
      <c r="Y13" s="9"/>
      <c r="Z13" s="9"/>
      <c r="AA13" s="9"/>
      <c r="AB13" s="9"/>
      <c r="AC13" s="9"/>
    </row>
    <row r="14" spans="1:29" s="10" customFormat="1" ht="30.75">
      <c r="A14" s="7">
        <v>2021</v>
      </c>
      <c r="B14" s="250"/>
      <c r="C14" s="250"/>
      <c r="D14" s="250"/>
      <c r="E14" s="250"/>
      <c r="F14" s="250"/>
      <c r="G14" s="250"/>
      <c r="H14" s="250"/>
      <c r="I14" s="250"/>
      <c r="J14" s="250"/>
      <c r="K14" s="250"/>
      <c r="L14" s="250"/>
      <c r="M14" s="250"/>
      <c r="N14" s="250"/>
      <c r="O14" s="250"/>
      <c r="P14" s="250"/>
      <c r="Q14" s="250"/>
      <c r="R14" s="250"/>
      <c r="S14" s="250"/>
      <c r="T14" s="9"/>
      <c r="U14" s="9"/>
      <c r="V14" s="9"/>
      <c r="W14" s="9"/>
      <c r="X14" s="9"/>
      <c r="Y14" s="9"/>
      <c r="Z14" s="9"/>
      <c r="AA14" s="9"/>
      <c r="AB14" s="9"/>
      <c r="AC14" s="9"/>
    </row>
    <row r="15" spans="1:29" s="10" customFormat="1" ht="27.75" customHeight="1">
      <c r="A15" s="873" t="s">
        <v>21</v>
      </c>
      <c r="B15" s="875" t="s">
        <v>73</v>
      </c>
      <c r="C15" s="876"/>
      <c r="D15" s="876"/>
      <c r="E15" s="876"/>
      <c r="F15" s="876"/>
      <c r="G15" s="877"/>
      <c r="H15" s="875" t="s">
        <v>74</v>
      </c>
      <c r="I15" s="876"/>
      <c r="J15" s="876"/>
      <c r="K15" s="876"/>
      <c r="L15" s="876"/>
      <c r="M15" s="877"/>
      <c r="N15" s="875" t="s">
        <v>75</v>
      </c>
      <c r="O15" s="876"/>
      <c r="P15" s="876"/>
      <c r="Q15" s="876"/>
      <c r="R15" s="876"/>
      <c r="S15" s="877"/>
      <c r="T15" s="62"/>
      <c r="U15" s="62"/>
      <c r="V15" s="62"/>
      <c r="W15" s="62"/>
    </row>
    <row r="16" spans="1:29" s="91" customFormat="1" ht="66" customHeight="1">
      <c r="A16" s="874"/>
      <c r="B16" s="194" t="s">
        <v>76</v>
      </c>
      <c r="C16" s="195" t="s">
        <v>77</v>
      </c>
      <c r="D16" s="196" t="s">
        <v>78</v>
      </c>
      <c r="E16" s="196" t="s">
        <v>79</v>
      </c>
      <c r="F16" s="196" t="s">
        <v>80</v>
      </c>
      <c r="G16" s="197" t="s">
        <v>30</v>
      </c>
      <c r="H16" s="194" t="s">
        <v>76</v>
      </c>
      <c r="I16" s="195" t="s">
        <v>77</v>
      </c>
      <c r="J16" s="196" t="s">
        <v>78</v>
      </c>
      <c r="K16" s="196" t="s">
        <v>79</v>
      </c>
      <c r="L16" s="196" t="s">
        <v>80</v>
      </c>
      <c r="M16" s="197" t="s">
        <v>59</v>
      </c>
      <c r="N16" s="194" t="s">
        <v>76</v>
      </c>
      <c r="O16" s="195" t="s">
        <v>77</v>
      </c>
      <c r="P16" s="196" t="s">
        <v>78</v>
      </c>
      <c r="Q16" s="196" t="s">
        <v>79</v>
      </c>
      <c r="R16" s="196" t="s">
        <v>80</v>
      </c>
      <c r="S16" s="198" t="s">
        <v>19</v>
      </c>
      <c r="T16" s="62"/>
      <c r="U16" s="62"/>
      <c r="V16" s="62"/>
      <c r="W16" s="62"/>
    </row>
    <row r="17" spans="1:29" s="10" customFormat="1" ht="21" customHeight="1">
      <c r="A17" s="238" t="s">
        <v>42</v>
      </c>
      <c r="B17" s="172">
        <v>0</v>
      </c>
      <c r="C17" s="239">
        <v>5</v>
      </c>
      <c r="D17" s="173">
        <v>0</v>
      </c>
      <c r="E17" s="173">
        <v>27</v>
      </c>
      <c r="F17" s="173">
        <v>17</v>
      </c>
      <c r="G17" s="174">
        <f>SUM(B17:F17)</f>
        <v>49</v>
      </c>
      <c r="H17" s="172">
        <v>0</v>
      </c>
      <c r="I17" s="239">
        <v>168.48695652173913</v>
      </c>
      <c r="J17" s="173">
        <v>0</v>
      </c>
      <c r="K17" s="173">
        <v>268.21052631578948</v>
      </c>
      <c r="L17" s="173">
        <v>36</v>
      </c>
      <c r="M17" s="174">
        <f>SUM(H17:L17)</f>
        <v>472.69748283752858</v>
      </c>
      <c r="N17" s="172" t="str">
        <f>IF(OR(H17=0,B17=0),"",H17/B17)</f>
        <v/>
      </c>
      <c r="O17" s="173">
        <f t="shared" ref="O17:S23" si="6">IF(OR(I17=0,C17=0),"",I17/C17)</f>
        <v>33.697391304347825</v>
      </c>
      <c r="P17" s="173" t="str">
        <f t="shared" si="6"/>
        <v/>
      </c>
      <c r="Q17" s="173">
        <f t="shared" si="6"/>
        <v>9.9337231968810915</v>
      </c>
      <c r="R17" s="173">
        <f t="shared" si="6"/>
        <v>2.1176470588235294</v>
      </c>
      <c r="S17" s="175">
        <f t="shared" si="6"/>
        <v>9.6468874048475222</v>
      </c>
      <c r="T17" s="62"/>
      <c r="U17" s="62"/>
      <c r="V17" s="62"/>
      <c r="W17" s="62"/>
      <c r="X17" s="9"/>
      <c r="Y17" s="9"/>
      <c r="Z17" s="9"/>
      <c r="AA17" s="9"/>
      <c r="AB17" s="9"/>
      <c r="AC17" s="9"/>
    </row>
    <row r="18" spans="1:29" s="10" customFormat="1" ht="21" customHeight="1">
      <c r="A18" s="240" t="s">
        <v>43</v>
      </c>
      <c r="B18" s="176">
        <v>0</v>
      </c>
      <c r="C18" s="241">
        <v>28</v>
      </c>
      <c r="D18" s="177">
        <v>0</v>
      </c>
      <c r="E18" s="177">
        <v>195</v>
      </c>
      <c r="F18" s="177">
        <v>64</v>
      </c>
      <c r="G18" s="178">
        <f t="shared" ref="G18:G23" si="7">SUM(B18:F18)</f>
        <v>287</v>
      </c>
      <c r="H18" s="176">
        <v>0</v>
      </c>
      <c r="I18" s="241">
        <v>758</v>
      </c>
      <c r="J18" s="177">
        <v>0</v>
      </c>
      <c r="K18" s="177">
        <v>6497</v>
      </c>
      <c r="L18" s="177">
        <v>1470</v>
      </c>
      <c r="M18" s="178">
        <f t="shared" ref="M18:M23" si="8">SUM(H18:L18)</f>
        <v>8725</v>
      </c>
      <c r="N18" s="176" t="str">
        <f t="shared" ref="N18:N23" si="9">IF(OR(H18=0,B18=0),"",H18/B18)</f>
        <v/>
      </c>
      <c r="O18" s="177">
        <f t="shared" si="6"/>
        <v>27.071428571428573</v>
      </c>
      <c r="P18" s="177" t="str">
        <f t="shared" si="6"/>
        <v/>
      </c>
      <c r="Q18" s="177">
        <f t="shared" si="6"/>
        <v>33.317948717948717</v>
      </c>
      <c r="R18" s="177">
        <f t="shared" si="6"/>
        <v>22.96875</v>
      </c>
      <c r="S18" s="179">
        <f t="shared" si="6"/>
        <v>30.400696864111499</v>
      </c>
      <c r="T18" s="62"/>
      <c r="U18" s="62"/>
      <c r="V18" s="62"/>
      <c r="W18" s="62"/>
      <c r="X18" s="9"/>
      <c r="Y18" s="9"/>
      <c r="Z18" s="9"/>
      <c r="AA18" s="9"/>
      <c r="AB18" s="9"/>
      <c r="AC18" s="9"/>
    </row>
    <row r="19" spans="1:29" s="10" customFormat="1" ht="21" customHeight="1">
      <c r="A19" s="238" t="s">
        <v>44</v>
      </c>
      <c r="B19" s="172">
        <v>0</v>
      </c>
      <c r="C19" s="239">
        <v>0</v>
      </c>
      <c r="D19" s="173">
        <v>0</v>
      </c>
      <c r="E19" s="173">
        <v>8</v>
      </c>
      <c r="F19" s="173">
        <v>1</v>
      </c>
      <c r="G19" s="174">
        <f t="shared" si="7"/>
        <v>9</v>
      </c>
      <c r="H19" s="172">
        <v>0</v>
      </c>
      <c r="I19" s="239">
        <v>0</v>
      </c>
      <c r="J19" s="173">
        <v>0</v>
      </c>
      <c r="K19" s="173">
        <v>160</v>
      </c>
      <c r="L19" s="173">
        <v>9</v>
      </c>
      <c r="M19" s="174">
        <f t="shared" si="8"/>
        <v>169</v>
      </c>
      <c r="N19" s="172" t="str">
        <f t="shared" si="9"/>
        <v/>
      </c>
      <c r="O19" s="173" t="str">
        <f t="shared" si="6"/>
        <v/>
      </c>
      <c r="P19" s="173" t="str">
        <f t="shared" si="6"/>
        <v/>
      </c>
      <c r="Q19" s="173">
        <f t="shared" si="6"/>
        <v>20</v>
      </c>
      <c r="R19" s="173">
        <f t="shared" si="6"/>
        <v>9</v>
      </c>
      <c r="S19" s="175">
        <f t="shared" si="6"/>
        <v>18.777777777777779</v>
      </c>
      <c r="T19" s="62"/>
      <c r="U19" s="62"/>
      <c r="V19" s="62"/>
      <c r="W19" s="62"/>
      <c r="X19" s="9"/>
      <c r="Y19" s="9"/>
      <c r="Z19" s="9"/>
      <c r="AA19" s="9"/>
      <c r="AB19" s="9"/>
      <c r="AC19" s="9"/>
    </row>
    <row r="20" spans="1:29" s="10" customFormat="1" ht="21" customHeight="1">
      <c r="A20" s="240" t="s">
        <v>45</v>
      </c>
      <c r="B20" s="176">
        <v>0</v>
      </c>
      <c r="C20" s="241">
        <v>6</v>
      </c>
      <c r="D20" s="177">
        <v>6</v>
      </c>
      <c r="E20" s="177">
        <v>78</v>
      </c>
      <c r="F20" s="177">
        <v>12</v>
      </c>
      <c r="G20" s="178">
        <f t="shared" si="7"/>
        <v>102</v>
      </c>
      <c r="H20" s="176">
        <v>0</v>
      </c>
      <c r="I20" s="241">
        <v>290</v>
      </c>
      <c r="J20" s="177">
        <v>83</v>
      </c>
      <c r="K20" s="177">
        <v>2091</v>
      </c>
      <c r="L20" s="177">
        <v>252</v>
      </c>
      <c r="M20" s="178">
        <f t="shared" si="8"/>
        <v>2716</v>
      </c>
      <c r="N20" s="176" t="str">
        <f t="shared" si="9"/>
        <v/>
      </c>
      <c r="O20" s="177">
        <f t="shared" si="6"/>
        <v>48.333333333333336</v>
      </c>
      <c r="P20" s="177">
        <f t="shared" si="6"/>
        <v>13.833333333333334</v>
      </c>
      <c r="Q20" s="177">
        <f t="shared" si="6"/>
        <v>26.807692307692307</v>
      </c>
      <c r="R20" s="177">
        <f t="shared" si="6"/>
        <v>21</v>
      </c>
      <c r="S20" s="179">
        <f t="shared" si="6"/>
        <v>26.627450980392158</v>
      </c>
      <c r="T20" s="62"/>
      <c r="U20" s="62"/>
      <c r="V20" s="62"/>
      <c r="W20" s="62"/>
      <c r="X20" s="9"/>
      <c r="Y20" s="9"/>
      <c r="Z20" s="9"/>
      <c r="AA20" s="9"/>
      <c r="AB20" s="9"/>
      <c r="AC20" s="9"/>
    </row>
    <row r="21" spans="1:29" s="10" customFormat="1" ht="21" customHeight="1" thickBot="1">
      <c r="A21" s="242" t="s">
        <v>46</v>
      </c>
      <c r="B21" s="180">
        <v>0</v>
      </c>
      <c r="C21" s="243">
        <v>5</v>
      </c>
      <c r="D21" s="181">
        <v>0</v>
      </c>
      <c r="E21" s="181">
        <v>15</v>
      </c>
      <c r="F21" s="181">
        <v>0</v>
      </c>
      <c r="G21" s="182">
        <f t="shared" si="7"/>
        <v>20</v>
      </c>
      <c r="H21" s="180">
        <v>0</v>
      </c>
      <c r="I21" s="243">
        <v>300</v>
      </c>
      <c r="J21" s="181">
        <v>0</v>
      </c>
      <c r="K21" s="181">
        <v>405</v>
      </c>
      <c r="L21" s="181">
        <v>0</v>
      </c>
      <c r="M21" s="182">
        <f t="shared" si="8"/>
        <v>705</v>
      </c>
      <c r="N21" s="244" t="str">
        <f t="shared" si="9"/>
        <v/>
      </c>
      <c r="O21" s="245">
        <f t="shared" si="6"/>
        <v>60</v>
      </c>
      <c r="P21" s="245" t="str">
        <f t="shared" si="6"/>
        <v/>
      </c>
      <c r="Q21" s="245">
        <f t="shared" si="6"/>
        <v>27</v>
      </c>
      <c r="R21" s="245" t="str">
        <f t="shared" si="6"/>
        <v/>
      </c>
      <c r="S21" s="246">
        <f t="shared" si="6"/>
        <v>35.25</v>
      </c>
      <c r="T21" s="62"/>
      <c r="U21" s="62"/>
      <c r="V21" s="62"/>
      <c r="W21" s="62"/>
      <c r="X21" s="9"/>
      <c r="Y21" s="9"/>
      <c r="Z21" s="9"/>
      <c r="AA21" s="9"/>
      <c r="AB21" s="9"/>
      <c r="AC21" s="9"/>
    </row>
    <row r="22" spans="1:29" s="10" customFormat="1" ht="21" customHeight="1" thickTop="1" thickBot="1">
      <c r="A22" s="247" t="s">
        <v>47</v>
      </c>
      <c r="B22" s="183">
        <f>SUM(B17:B21)</f>
        <v>0</v>
      </c>
      <c r="C22" s="183">
        <f>SUM(C17:C21)</f>
        <v>44</v>
      </c>
      <c r="D22" s="184">
        <f t="shared" ref="D22:F22" si="10">SUM(D17:D21)</f>
        <v>6</v>
      </c>
      <c r="E22" s="184">
        <f t="shared" si="10"/>
        <v>323</v>
      </c>
      <c r="F22" s="184">
        <f t="shared" si="10"/>
        <v>94</v>
      </c>
      <c r="G22" s="185">
        <f t="shared" si="7"/>
        <v>467</v>
      </c>
      <c r="H22" s="183">
        <f>SUM(H17:H21)</f>
        <v>0</v>
      </c>
      <c r="I22" s="183">
        <f>SUM(I17:I21)</f>
        <v>1516.4869565217391</v>
      </c>
      <c r="J22" s="184">
        <f t="shared" ref="J22:L22" si="11">SUM(J17:J21)</f>
        <v>83</v>
      </c>
      <c r="K22" s="184">
        <f t="shared" si="11"/>
        <v>9421.21052631579</v>
      </c>
      <c r="L22" s="184">
        <f t="shared" si="11"/>
        <v>1767</v>
      </c>
      <c r="M22" s="185">
        <f t="shared" si="8"/>
        <v>12787.69748283753</v>
      </c>
      <c r="N22" s="183" t="str">
        <f t="shared" si="9"/>
        <v/>
      </c>
      <c r="O22" s="248">
        <f t="shared" si="6"/>
        <v>34.465612648221345</v>
      </c>
      <c r="P22" s="184">
        <f t="shared" si="6"/>
        <v>13.833333333333334</v>
      </c>
      <c r="Q22" s="184">
        <f t="shared" si="6"/>
        <v>29.167834446798111</v>
      </c>
      <c r="R22" s="184">
        <f t="shared" si="6"/>
        <v>18.797872340425531</v>
      </c>
      <c r="S22" s="186">
        <f t="shared" si="6"/>
        <v>27.382649856183146</v>
      </c>
      <c r="T22" s="62"/>
      <c r="U22" s="62"/>
      <c r="V22" s="62"/>
      <c r="W22" s="62"/>
      <c r="X22" s="9"/>
      <c r="Y22" s="9"/>
      <c r="Z22" s="9"/>
      <c r="AA22" s="9"/>
      <c r="AB22" s="9"/>
      <c r="AC22" s="9"/>
    </row>
    <row r="23" spans="1:29" s="10" customFormat="1" ht="21" customHeight="1" thickTop="1" thickBot="1">
      <c r="A23" s="249" t="s">
        <v>48</v>
      </c>
      <c r="B23" s="187">
        <v>1247</v>
      </c>
      <c r="C23" s="187">
        <v>1847</v>
      </c>
      <c r="D23" s="187">
        <v>102</v>
      </c>
      <c r="E23" s="187">
        <v>2248</v>
      </c>
      <c r="F23" s="187">
        <v>443</v>
      </c>
      <c r="G23" s="188">
        <f t="shared" si="7"/>
        <v>5887</v>
      </c>
      <c r="H23" s="187">
        <v>13007</v>
      </c>
      <c r="I23" s="187">
        <v>19299</v>
      </c>
      <c r="J23" s="187">
        <v>931</v>
      </c>
      <c r="K23" s="187">
        <v>30751</v>
      </c>
      <c r="L23" s="187">
        <v>5084</v>
      </c>
      <c r="M23" s="188">
        <f t="shared" si="8"/>
        <v>69072</v>
      </c>
      <c r="N23" s="187">
        <f t="shared" si="9"/>
        <v>10.430633520449078</v>
      </c>
      <c r="O23" s="187">
        <f t="shared" si="6"/>
        <v>10.448835950189496</v>
      </c>
      <c r="P23" s="187">
        <f t="shared" si="6"/>
        <v>9.1274509803921564</v>
      </c>
      <c r="Q23" s="187">
        <f t="shared" si="6"/>
        <v>13.679270462633452</v>
      </c>
      <c r="R23" s="187">
        <f t="shared" si="6"/>
        <v>11.476297968397292</v>
      </c>
      <c r="S23" s="189">
        <f t="shared" si="6"/>
        <v>11.732970952947172</v>
      </c>
      <c r="T23" s="62"/>
      <c r="U23" s="62"/>
      <c r="V23" s="62"/>
      <c r="W23" s="62"/>
      <c r="X23" s="9"/>
      <c r="Y23" s="9"/>
      <c r="Z23" s="9"/>
      <c r="AA23" s="9"/>
      <c r="AB23" s="9"/>
      <c r="AC23" s="9"/>
    </row>
    <row r="24" spans="1:29" s="10" customFormat="1" ht="15.75" thickTop="1">
      <c r="A24" s="250"/>
      <c r="B24" s="250"/>
      <c r="C24" s="250"/>
      <c r="D24" s="250"/>
      <c r="E24" s="250"/>
      <c r="F24" s="250"/>
      <c r="G24" s="250"/>
      <c r="H24" s="250"/>
      <c r="I24" s="250"/>
      <c r="J24" s="250"/>
      <c r="K24" s="250"/>
      <c r="L24" s="250"/>
      <c r="M24" s="250"/>
      <c r="N24" s="250"/>
      <c r="O24" s="250"/>
      <c r="P24" s="250"/>
      <c r="Q24" s="250"/>
      <c r="R24" s="250"/>
      <c r="S24" s="250"/>
      <c r="T24" s="9"/>
      <c r="U24" s="9"/>
      <c r="V24" s="9"/>
      <c r="W24" s="9"/>
      <c r="X24" s="9"/>
      <c r="Y24" s="9"/>
      <c r="Z24" s="9"/>
      <c r="AA24" s="9"/>
      <c r="AB24" s="9"/>
      <c r="AC24" s="9"/>
    </row>
    <row r="25" spans="1:29" s="10" customFormat="1" ht="30.75">
      <c r="A25" s="7">
        <v>2022</v>
      </c>
      <c r="B25" s="250"/>
      <c r="C25" s="250"/>
      <c r="D25" s="250"/>
      <c r="E25" s="250"/>
      <c r="F25" s="250"/>
      <c r="G25" s="250"/>
      <c r="H25" s="250"/>
      <c r="I25" s="250"/>
      <c r="J25" s="250"/>
      <c r="K25" s="250"/>
      <c r="L25" s="250"/>
      <c r="M25" s="250"/>
      <c r="N25" s="250"/>
      <c r="O25" s="250"/>
      <c r="P25" s="250"/>
      <c r="Q25" s="250"/>
      <c r="R25" s="250"/>
      <c r="S25" s="250"/>
      <c r="T25" s="9"/>
      <c r="U25" s="9"/>
      <c r="V25" s="9"/>
      <c r="W25" s="9"/>
      <c r="X25" s="9"/>
      <c r="Y25" s="9"/>
      <c r="Z25" s="9"/>
      <c r="AA25" s="9"/>
      <c r="AB25" s="9"/>
      <c r="AC25" s="9"/>
    </row>
    <row r="26" spans="1:29" s="10" customFormat="1" ht="27.75" customHeight="1">
      <c r="A26" s="873" t="s">
        <v>21</v>
      </c>
      <c r="B26" s="875" t="s">
        <v>73</v>
      </c>
      <c r="C26" s="876"/>
      <c r="D26" s="876"/>
      <c r="E26" s="876"/>
      <c r="F26" s="876"/>
      <c r="G26" s="877"/>
      <c r="H26" s="875" t="s">
        <v>74</v>
      </c>
      <c r="I26" s="876"/>
      <c r="J26" s="876"/>
      <c r="K26" s="876"/>
      <c r="L26" s="876"/>
      <c r="M26" s="877"/>
      <c r="N26" s="875" t="s">
        <v>75</v>
      </c>
      <c r="O26" s="876"/>
      <c r="P26" s="876"/>
      <c r="Q26" s="876"/>
      <c r="R26" s="876"/>
      <c r="S26" s="877"/>
      <c r="T26" s="62"/>
      <c r="U26" s="62"/>
      <c r="V26" s="62"/>
      <c r="W26" s="62"/>
    </row>
    <row r="27" spans="1:29" s="91" customFormat="1" ht="66" customHeight="1">
      <c r="A27" s="874"/>
      <c r="B27" s="194" t="s">
        <v>76</v>
      </c>
      <c r="C27" s="195" t="s">
        <v>77</v>
      </c>
      <c r="D27" s="196" t="s">
        <v>78</v>
      </c>
      <c r="E27" s="196" t="s">
        <v>79</v>
      </c>
      <c r="F27" s="196" t="s">
        <v>80</v>
      </c>
      <c r="G27" s="197" t="s">
        <v>30</v>
      </c>
      <c r="H27" s="194" t="s">
        <v>76</v>
      </c>
      <c r="I27" s="195" t="s">
        <v>77</v>
      </c>
      <c r="J27" s="196" t="s">
        <v>78</v>
      </c>
      <c r="K27" s="196" t="s">
        <v>79</v>
      </c>
      <c r="L27" s="196" t="s">
        <v>80</v>
      </c>
      <c r="M27" s="197" t="s">
        <v>59</v>
      </c>
      <c r="N27" s="194" t="s">
        <v>76</v>
      </c>
      <c r="O27" s="195" t="s">
        <v>77</v>
      </c>
      <c r="P27" s="196" t="s">
        <v>78</v>
      </c>
      <c r="Q27" s="196" t="s">
        <v>79</v>
      </c>
      <c r="R27" s="196" t="s">
        <v>80</v>
      </c>
      <c r="S27" s="198" t="s">
        <v>19</v>
      </c>
      <c r="T27" s="62"/>
      <c r="U27" s="62"/>
      <c r="V27" s="62"/>
      <c r="W27" s="62"/>
    </row>
    <row r="28" spans="1:29" s="10" customFormat="1" ht="21" customHeight="1">
      <c r="A28" s="238" t="s">
        <v>42</v>
      </c>
      <c r="B28" s="172">
        <v>0</v>
      </c>
      <c r="C28" s="239">
        <v>5</v>
      </c>
      <c r="D28" s="173">
        <v>0</v>
      </c>
      <c r="E28" s="173">
        <v>30</v>
      </c>
      <c r="F28" s="173">
        <v>17</v>
      </c>
      <c r="G28" s="174">
        <f>SUM(B28:F28)</f>
        <v>52</v>
      </c>
      <c r="H28" s="172">
        <v>0</v>
      </c>
      <c r="I28" s="239">
        <v>168</v>
      </c>
      <c r="J28" s="173">
        <v>0</v>
      </c>
      <c r="K28" s="173">
        <v>600</v>
      </c>
      <c r="L28" s="173">
        <v>170</v>
      </c>
      <c r="M28" s="174">
        <f>SUM(H28:L28)</f>
        <v>938</v>
      </c>
      <c r="N28" s="172" t="str">
        <f>IF(OR(H28=0,B28=0),"",H28/B28)</f>
        <v/>
      </c>
      <c r="O28" s="173">
        <f t="shared" ref="O28:S34" si="12">IF(OR(I28=0,C28=0),"",I28/C28)</f>
        <v>33.6</v>
      </c>
      <c r="P28" s="173" t="str">
        <f t="shared" si="12"/>
        <v/>
      </c>
      <c r="Q28" s="173">
        <f t="shared" si="12"/>
        <v>20</v>
      </c>
      <c r="R28" s="173">
        <f t="shared" si="12"/>
        <v>10</v>
      </c>
      <c r="S28" s="175">
        <f t="shared" si="12"/>
        <v>18.03846153846154</v>
      </c>
      <c r="T28" s="62"/>
      <c r="U28" s="62"/>
      <c r="V28" s="62"/>
      <c r="W28" s="62"/>
      <c r="X28" s="9"/>
      <c r="Y28" s="9"/>
      <c r="Z28" s="9"/>
      <c r="AA28" s="9"/>
      <c r="AB28" s="9"/>
      <c r="AC28" s="9"/>
    </row>
    <row r="29" spans="1:29" s="10" customFormat="1" ht="21" customHeight="1">
      <c r="A29" s="240" t="s">
        <v>43</v>
      </c>
      <c r="B29" s="176">
        <v>0</v>
      </c>
      <c r="C29" s="241">
        <v>28</v>
      </c>
      <c r="D29" s="177">
        <v>6</v>
      </c>
      <c r="E29" s="177">
        <v>205</v>
      </c>
      <c r="F29" s="177">
        <v>64</v>
      </c>
      <c r="G29" s="178">
        <f t="shared" ref="G29:G34" si="13">SUM(B29:F29)</f>
        <v>303</v>
      </c>
      <c r="H29" s="176">
        <v>0</v>
      </c>
      <c r="I29" s="241">
        <v>728</v>
      </c>
      <c r="J29" s="177">
        <v>75</v>
      </c>
      <c r="K29" s="177">
        <v>7995</v>
      </c>
      <c r="L29" s="177">
        <v>2560</v>
      </c>
      <c r="M29" s="178">
        <f t="shared" ref="M29:M34" si="14">SUM(H29:L29)</f>
        <v>11358</v>
      </c>
      <c r="N29" s="176" t="str">
        <f t="shared" ref="N29:N34" si="15">IF(OR(H29=0,B29=0),"",H29/B29)</f>
        <v/>
      </c>
      <c r="O29" s="177">
        <f t="shared" si="12"/>
        <v>26</v>
      </c>
      <c r="P29" s="177">
        <f t="shared" si="12"/>
        <v>12.5</v>
      </c>
      <c r="Q29" s="177">
        <f t="shared" si="12"/>
        <v>39</v>
      </c>
      <c r="R29" s="177">
        <f t="shared" si="12"/>
        <v>40</v>
      </c>
      <c r="S29" s="179">
        <f t="shared" si="12"/>
        <v>37.485148514851488</v>
      </c>
      <c r="T29" s="62"/>
      <c r="U29" s="62"/>
      <c r="V29" s="62"/>
      <c r="W29" s="62"/>
      <c r="X29" s="9"/>
      <c r="Y29" s="9"/>
      <c r="Z29" s="9"/>
      <c r="AA29" s="9"/>
      <c r="AB29" s="9"/>
      <c r="AC29" s="9"/>
    </row>
    <row r="30" spans="1:29" s="10" customFormat="1" ht="21" customHeight="1">
      <c r="A30" s="238" t="s">
        <v>44</v>
      </c>
      <c r="B30" s="172">
        <v>0</v>
      </c>
      <c r="C30" s="239">
        <v>0</v>
      </c>
      <c r="D30" s="173">
        <v>0</v>
      </c>
      <c r="E30" s="173">
        <v>8</v>
      </c>
      <c r="F30" s="173">
        <v>1</v>
      </c>
      <c r="G30" s="174">
        <f t="shared" si="13"/>
        <v>9</v>
      </c>
      <c r="H30" s="172">
        <v>0</v>
      </c>
      <c r="I30" s="239">
        <v>0</v>
      </c>
      <c r="J30" s="173">
        <v>0</v>
      </c>
      <c r="K30" s="173">
        <v>160</v>
      </c>
      <c r="L30" s="173">
        <v>9</v>
      </c>
      <c r="M30" s="174">
        <f t="shared" si="14"/>
        <v>169</v>
      </c>
      <c r="N30" s="172" t="str">
        <f t="shared" si="15"/>
        <v/>
      </c>
      <c r="O30" s="173" t="str">
        <f t="shared" si="12"/>
        <v/>
      </c>
      <c r="P30" s="173" t="str">
        <f t="shared" si="12"/>
        <v/>
      </c>
      <c r="Q30" s="173">
        <f t="shared" si="12"/>
        <v>20</v>
      </c>
      <c r="R30" s="173">
        <f t="shared" si="12"/>
        <v>9</v>
      </c>
      <c r="S30" s="175">
        <f t="shared" si="12"/>
        <v>18.777777777777779</v>
      </c>
      <c r="T30" s="62"/>
      <c r="U30" s="62"/>
      <c r="V30" s="62"/>
      <c r="W30" s="62"/>
      <c r="X30" s="9"/>
      <c r="Y30" s="9"/>
      <c r="Z30" s="9"/>
      <c r="AA30" s="9"/>
      <c r="AB30" s="9"/>
      <c r="AC30" s="9"/>
    </row>
    <row r="31" spans="1:29" s="10" customFormat="1" ht="21" customHeight="1">
      <c r="A31" s="240" t="s">
        <v>45</v>
      </c>
      <c r="B31" s="176">
        <v>0</v>
      </c>
      <c r="C31" s="241">
        <v>8</v>
      </c>
      <c r="D31" s="177">
        <v>6</v>
      </c>
      <c r="E31" s="177">
        <v>80</v>
      </c>
      <c r="F31" s="177">
        <v>16</v>
      </c>
      <c r="G31" s="178">
        <f t="shared" si="13"/>
        <v>110</v>
      </c>
      <c r="H31" s="176">
        <v>0</v>
      </c>
      <c r="I31" s="241">
        <v>250</v>
      </c>
      <c r="J31" s="177">
        <v>72</v>
      </c>
      <c r="K31" s="177">
        <v>2000</v>
      </c>
      <c r="L31" s="177">
        <v>365</v>
      </c>
      <c r="M31" s="178">
        <f t="shared" si="14"/>
        <v>2687</v>
      </c>
      <c r="N31" s="176" t="str">
        <f t="shared" si="15"/>
        <v/>
      </c>
      <c r="O31" s="177">
        <f t="shared" si="12"/>
        <v>31.25</v>
      </c>
      <c r="P31" s="177">
        <f t="shared" si="12"/>
        <v>12</v>
      </c>
      <c r="Q31" s="177">
        <f t="shared" si="12"/>
        <v>25</v>
      </c>
      <c r="R31" s="177">
        <f t="shared" si="12"/>
        <v>22.8125</v>
      </c>
      <c r="S31" s="179">
        <f t="shared" si="12"/>
        <v>24.427272727272726</v>
      </c>
      <c r="T31" s="62"/>
      <c r="U31" s="62"/>
      <c r="V31" s="62"/>
      <c r="W31" s="62"/>
      <c r="X31" s="9"/>
      <c r="Y31" s="9"/>
      <c r="Z31" s="9"/>
      <c r="AA31" s="9"/>
      <c r="AB31" s="9"/>
      <c r="AC31" s="9"/>
    </row>
    <row r="32" spans="1:29" s="10" customFormat="1" ht="21" customHeight="1" thickBot="1">
      <c r="A32" s="242" t="s">
        <v>46</v>
      </c>
      <c r="B32" s="180">
        <v>0</v>
      </c>
      <c r="C32" s="243">
        <v>5</v>
      </c>
      <c r="D32" s="181">
        <v>0</v>
      </c>
      <c r="E32" s="181">
        <v>15</v>
      </c>
      <c r="F32" s="181">
        <v>0</v>
      </c>
      <c r="G32" s="182">
        <f t="shared" si="13"/>
        <v>20</v>
      </c>
      <c r="H32" s="180">
        <v>0</v>
      </c>
      <c r="I32" s="243">
        <v>305</v>
      </c>
      <c r="J32" s="181">
        <v>0</v>
      </c>
      <c r="K32" s="181">
        <v>600</v>
      </c>
      <c r="L32" s="181">
        <v>0</v>
      </c>
      <c r="M32" s="182">
        <f t="shared" si="14"/>
        <v>905</v>
      </c>
      <c r="N32" s="244" t="str">
        <f t="shared" si="15"/>
        <v/>
      </c>
      <c r="O32" s="245">
        <f t="shared" si="12"/>
        <v>61</v>
      </c>
      <c r="P32" s="245" t="str">
        <f t="shared" si="12"/>
        <v/>
      </c>
      <c r="Q32" s="245">
        <f t="shared" si="12"/>
        <v>40</v>
      </c>
      <c r="R32" s="245" t="str">
        <f t="shared" si="12"/>
        <v/>
      </c>
      <c r="S32" s="246">
        <f t="shared" si="12"/>
        <v>45.25</v>
      </c>
      <c r="T32" s="62"/>
      <c r="U32" s="62"/>
      <c r="V32" s="62"/>
      <c r="W32" s="62"/>
      <c r="X32" s="9"/>
      <c r="Y32" s="9"/>
      <c r="Z32" s="9"/>
      <c r="AA32" s="9"/>
      <c r="AB32" s="9"/>
      <c r="AC32" s="9"/>
    </row>
    <row r="33" spans="1:29" s="10" customFormat="1" ht="21" customHeight="1" thickTop="1" thickBot="1">
      <c r="A33" s="247" t="s">
        <v>47</v>
      </c>
      <c r="B33" s="183">
        <f>SUM(B28:B32)</f>
        <v>0</v>
      </c>
      <c r="C33" s="183">
        <f>SUM(C28:C32)</f>
        <v>46</v>
      </c>
      <c r="D33" s="184">
        <f t="shared" ref="D33:F33" si="16">SUM(D28:D32)</f>
        <v>12</v>
      </c>
      <c r="E33" s="184">
        <f t="shared" si="16"/>
        <v>338</v>
      </c>
      <c r="F33" s="184">
        <f t="shared" si="16"/>
        <v>98</v>
      </c>
      <c r="G33" s="185">
        <f t="shared" si="13"/>
        <v>494</v>
      </c>
      <c r="H33" s="183">
        <f>SUM(H28:H32)</f>
        <v>0</v>
      </c>
      <c r="I33" s="183">
        <f>SUM(I28:I32)</f>
        <v>1451</v>
      </c>
      <c r="J33" s="184">
        <f t="shared" ref="J33:L33" si="17">SUM(J28:J32)</f>
        <v>147</v>
      </c>
      <c r="K33" s="184">
        <f t="shared" si="17"/>
        <v>11355</v>
      </c>
      <c r="L33" s="184">
        <f t="shared" si="17"/>
        <v>3104</v>
      </c>
      <c r="M33" s="185">
        <f t="shared" si="14"/>
        <v>16057</v>
      </c>
      <c r="N33" s="183" t="str">
        <f t="shared" si="15"/>
        <v/>
      </c>
      <c r="O33" s="248">
        <f t="shared" si="12"/>
        <v>31.543478260869566</v>
      </c>
      <c r="P33" s="184">
        <f t="shared" si="12"/>
        <v>12.25</v>
      </c>
      <c r="Q33" s="184">
        <f t="shared" si="12"/>
        <v>33.594674556213015</v>
      </c>
      <c r="R33" s="184">
        <f t="shared" si="12"/>
        <v>31.673469387755102</v>
      </c>
      <c r="S33" s="186">
        <f t="shared" si="12"/>
        <v>32.504048582995949</v>
      </c>
      <c r="T33" s="62"/>
      <c r="U33" s="62"/>
      <c r="V33" s="62"/>
      <c r="W33" s="62"/>
      <c r="X33" s="9"/>
      <c r="Y33" s="9"/>
      <c r="Z33" s="9"/>
      <c r="AA33" s="9"/>
      <c r="AB33" s="9"/>
      <c r="AC33" s="9"/>
    </row>
    <row r="34" spans="1:29" s="10" customFormat="1" ht="21" customHeight="1" thickTop="1" thickBot="1">
      <c r="A34" s="249" t="s">
        <v>48</v>
      </c>
      <c r="B34" s="187">
        <v>1255</v>
      </c>
      <c r="C34" s="187">
        <v>1844</v>
      </c>
      <c r="D34" s="187">
        <v>102</v>
      </c>
      <c r="E34" s="187">
        <v>2257</v>
      </c>
      <c r="F34" s="187">
        <v>447</v>
      </c>
      <c r="G34" s="188">
        <f t="shared" si="13"/>
        <v>5905</v>
      </c>
      <c r="H34" s="187">
        <v>30036</v>
      </c>
      <c r="I34" s="187">
        <v>49484</v>
      </c>
      <c r="J34" s="187">
        <v>1982</v>
      </c>
      <c r="K34" s="187">
        <v>50792</v>
      </c>
      <c r="L34" s="187">
        <v>10274</v>
      </c>
      <c r="M34" s="188">
        <f t="shared" si="14"/>
        <v>142568</v>
      </c>
      <c r="N34" s="187">
        <f t="shared" si="15"/>
        <v>23.933067729083664</v>
      </c>
      <c r="O34" s="187">
        <f t="shared" si="12"/>
        <v>26.835140997830802</v>
      </c>
      <c r="P34" s="187">
        <f t="shared" si="12"/>
        <v>19.431372549019606</v>
      </c>
      <c r="Q34" s="187">
        <f t="shared" si="12"/>
        <v>22.504209127159946</v>
      </c>
      <c r="R34" s="187">
        <f t="shared" si="12"/>
        <v>22.98434004474273</v>
      </c>
      <c r="S34" s="189">
        <f t="shared" si="12"/>
        <v>24.143607112616426</v>
      </c>
      <c r="T34" s="62"/>
      <c r="U34" s="62"/>
      <c r="V34" s="62"/>
      <c r="W34" s="62"/>
      <c r="X34" s="9"/>
      <c r="Y34" s="9"/>
      <c r="Z34" s="9"/>
      <c r="AA34" s="9"/>
      <c r="AB34" s="9"/>
      <c r="AC34" s="9"/>
    </row>
    <row r="35" spans="1:29" s="10" customFormat="1" ht="15.75" thickTop="1">
      <c r="A35" s="250"/>
      <c r="B35" s="250"/>
      <c r="C35" s="250"/>
      <c r="D35" s="250"/>
      <c r="E35" s="250"/>
      <c r="F35" s="250"/>
      <c r="G35" s="250"/>
      <c r="H35" s="250"/>
      <c r="I35" s="250"/>
      <c r="J35" s="250"/>
      <c r="K35" s="250"/>
      <c r="L35" s="250"/>
      <c r="M35" s="250"/>
      <c r="N35" s="250"/>
      <c r="O35" s="250"/>
      <c r="P35" s="250"/>
      <c r="Q35" s="250"/>
      <c r="R35" s="250"/>
      <c r="S35" s="250"/>
      <c r="T35" s="9"/>
      <c r="U35" s="9"/>
      <c r="V35" s="9"/>
      <c r="W35" s="9"/>
      <c r="X35" s="9"/>
      <c r="Y35" s="9"/>
      <c r="Z35" s="9"/>
      <c r="AA35" s="9"/>
      <c r="AB35" s="9"/>
      <c r="AC35" s="9"/>
    </row>
    <row r="36" spans="1:29" s="10" customFormat="1" ht="30.75">
      <c r="A36" s="7">
        <v>2023</v>
      </c>
      <c r="B36" s="250"/>
      <c r="C36" s="250"/>
      <c r="D36" s="250"/>
      <c r="E36" s="250"/>
      <c r="F36" s="250"/>
      <c r="G36" s="250"/>
      <c r="H36" s="250"/>
      <c r="I36" s="250"/>
      <c r="J36" s="250"/>
      <c r="K36" s="250"/>
      <c r="L36" s="250"/>
      <c r="M36" s="250"/>
      <c r="N36" s="250"/>
      <c r="O36" s="250"/>
      <c r="P36" s="250"/>
      <c r="Q36" s="250"/>
      <c r="R36" s="250"/>
      <c r="S36" s="250"/>
      <c r="T36" s="9"/>
      <c r="U36" s="9"/>
      <c r="V36" s="9"/>
      <c r="W36" s="9"/>
      <c r="X36" s="9"/>
      <c r="Y36" s="9"/>
      <c r="Z36" s="9"/>
      <c r="AA36" s="9"/>
      <c r="AB36" s="9"/>
      <c r="AC36" s="9"/>
    </row>
    <row r="37" spans="1:29" s="10" customFormat="1" ht="27.75" customHeight="1">
      <c r="A37" s="873" t="s">
        <v>21</v>
      </c>
      <c r="B37" s="875" t="s">
        <v>73</v>
      </c>
      <c r="C37" s="876"/>
      <c r="D37" s="876"/>
      <c r="E37" s="876"/>
      <c r="F37" s="876"/>
      <c r="G37" s="877"/>
      <c r="H37" s="875" t="s">
        <v>74</v>
      </c>
      <c r="I37" s="876"/>
      <c r="J37" s="876"/>
      <c r="K37" s="876"/>
      <c r="L37" s="876"/>
      <c r="M37" s="877"/>
      <c r="N37" s="875" t="s">
        <v>75</v>
      </c>
      <c r="O37" s="876"/>
      <c r="P37" s="876"/>
      <c r="Q37" s="876"/>
      <c r="R37" s="876"/>
      <c r="S37" s="877"/>
      <c r="T37" s="62"/>
      <c r="U37" s="62"/>
      <c r="V37" s="62"/>
      <c r="W37" s="62"/>
    </row>
    <row r="38" spans="1:29" s="91" customFormat="1" ht="66" customHeight="1">
      <c r="A38" s="874"/>
      <c r="B38" s="194" t="s">
        <v>76</v>
      </c>
      <c r="C38" s="195" t="s">
        <v>77</v>
      </c>
      <c r="D38" s="196" t="s">
        <v>78</v>
      </c>
      <c r="E38" s="196" t="s">
        <v>79</v>
      </c>
      <c r="F38" s="196" t="s">
        <v>80</v>
      </c>
      <c r="G38" s="197" t="s">
        <v>30</v>
      </c>
      <c r="H38" s="194" t="s">
        <v>76</v>
      </c>
      <c r="I38" s="195" t="s">
        <v>77</v>
      </c>
      <c r="J38" s="196" t="s">
        <v>78</v>
      </c>
      <c r="K38" s="196" t="s">
        <v>79</v>
      </c>
      <c r="L38" s="196" t="s">
        <v>80</v>
      </c>
      <c r="M38" s="197" t="s">
        <v>59</v>
      </c>
      <c r="N38" s="194" t="s">
        <v>76</v>
      </c>
      <c r="O38" s="195" t="s">
        <v>77</v>
      </c>
      <c r="P38" s="196" t="s">
        <v>78</v>
      </c>
      <c r="Q38" s="196" t="s">
        <v>79</v>
      </c>
      <c r="R38" s="196" t="s">
        <v>80</v>
      </c>
      <c r="S38" s="198" t="s">
        <v>19</v>
      </c>
      <c r="T38" s="62"/>
      <c r="U38" s="62"/>
      <c r="V38" s="62"/>
      <c r="W38" s="62"/>
    </row>
    <row r="39" spans="1:29" s="10" customFormat="1" ht="21" customHeight="1">
      <c r="A39" s="238" t="s">
        <v>42</v>
      </c>
      <c r="B39" s="172">
        <v>0</v>
      </c>
      <c r="C39" s="239">
        <v>5</v>
      </c>
      <c r="D39" s="173">
        <v>0</v>
      </c>
      <c r="E39" s="173">
        <v>35</v>
      </c>
      <c r="F39" s="173">
        <v>17</v>
      </c>
      <c r="G39" s="174">
        <f>SUM(B39:F39)</f>
        <v>57</v>
      </c>
      <c r="H39" s="172">
        <v>0</v>
      </c>
      <c r="I39" s="239">
        <v>126</v>
      </c>
      <c r="J39" s="173">
        <v>0</v>
      </c>
      <c r="K39" s="173">
        <v>525</v>
      </c>
      <c r="L39" s="173">
        <v>170</v>
      </c>
      <c r="M39" s="174">
        <f>SUM(H39:L39)</f>
        <v>821</v>
      </c>
      <c r="N39" s="172" t="str">
        <f>IF(OR(H39=0,B39=0),"",H39/B39)</f>
        <v/>
      </c>
      <c r="O39" s="173">
        <f t="shared" ref="O39:S45" si="18">IF(OR(I39=0,C39=0),"",I39/C39)</f>
        <v>25.2</v>
      </c>
      <c r="P39" s="173" t="str">
        <f t="shared" si="18"/>
        <v/>
      </c>
      <c r="Q39" s="173">
        <f t="shared" si="18"/>
        <v>15</v>
      </c>
      <c r="R39" s="173">
        <f t="shared" si="18"/>
        <v>10</v>
      </c>
      <c r="S39" s="175">
        <f t="shared" si="18"/>
        <v>14.403508771929825</v>
      </c>
      <c r="T39" s="62"/>
      <c r="U39" s="62"/>
      <c r="V39" s="62"/>
      <c r="W39" s="62"/>
      <c r="X39" s="9"/>
      <c r="Y39" s="9"/>
      <c r="Z39" s="9"/>
      <c r="AA39" s="9"/>
      <c r="AB39" s="9"/>
      <c r="AC39" s="9"/>
    </row>
    <row r="40" spans="1:29" s="10" customFormat="1" ht="21" customHeight="1">
      <c r="A40" s="240" t="s">
        <v>43</v>
      </c>
      <c r="B40" s="176">
        <v>0</v>
      </c>
      <c r="C40" s="241">
        <v>35</v>
      </c>
      <c r="D40" s="177">
        <v>6</v>
      </c>
      <c r="E40" s="177">
        <v>210</v>
      </c>
      <c r="F40" s="177">
        <v>69</v>
      </c>
      <c r="G40" s="178">
        <f t="shared" ref="G40:G45" si="19">SUM(B40:F40)</f>
        <v>320</v>
      </c>
      <c r="H40" s="176">
        <v>0</v>
      </c>
      <c r="I40" s="241">
        <v>1330</v>
      </c>
      <c r="J40" s="177">
        <v>307</v>
      </c>
      <c r="K40" s="177">
        <v>9240</v>
      </c>
      <c r="L40" s="177">
        <v>2829</v>
      </c>
      <c r="M40" s="178">
        <f t="shared" ref="M40:M45" si="20">SUM(H40:L40)</f>
        <v>13706</v>
      </c>
      <c r="N40" s="176" t="str">
        <f t="shared" ref="N40:N45" si="21">IF(OR(H40=0,B40=0),"",H40/B40)</f>
        <v/>
      </c>
      <c r="O40" s="177">
        <f t="shared" si="18"/>
        <v>38</v>
      </c>
      <c r="P40" s="177">
        <f t="shared" si="18"/>
        <v>51.166666666666664</v>
      </c>
      <c r="Q40" s="177">
        <f t="shared" si="18"/>
        <v>44</v>
      </c>
      <c r="R40" s="177">
        <f t="shared" si="18"/>
        <v>41</v>
      </c>
      <c r="S40" s="179">
        <f t="shared" si="18"/>
        <v>42.831249999999997</v>
      </c>
      <c r="T40" s="62"/>
      <c r="U40" s="62"/>
      <c r="V40" s="62"/>
      <c r="W40" s="62"/>
      <c r="X40" s="9"/>
      <c r="Y40" s="9"/>
      <c r="Z40" s="9"/>
      <c r="AA40" s="9"/>
      <c r="AB40" s="9"/>
      <c r="AC40" s="9"/>
    </row>
    <row r="41" spans="1:29" s="10" customFormat="1" ht="21" customHeight="1">
      <c r="A41" s="238" t="s">
        <v>44</v>
      </c>
      <c r="B41" s="172">
        <v>0</v>
      </c>
      <c r="C41" s="239">
        <v>0</v>
      </c>
      <c r="D41" s="173">
        <v>0</v>
      </c>
      <c r="E41" s="173">
        <v>8</v>
      </c>
      <c r="F41" s="173">
        <v>1</v>
      </c>
      <c r="G41" s="174">
        <f t="shared" si="19"/>
        <v>9</v>
      </c>
      <c r="H41" s="172">
        <v>0</v>
      </c>
      <c r="I41" s="239">
        <v>0</v>
      </c>
      <c r="J41" s="173">
        <v>0</v>
      </c>
      <c r="K41" s="173">
        <v>160</v>
      </c>
      <c r="L41" s="173">
        <v>9</v>
      </c>
      <c r="M41" s="174">
        <f t="shared" si="20"/>
        <v>169</v>
      </c>
      <c r="N41" s="172" t="str">
        <f t="shared" si="21"/>
        <v/>
      </c>
      <c r="O41" s="173" t="str">
        <f t="shared" si="18"/>
        <v/>
      </c>
      <c r="P41" s="173" t="str">
        <f t="shared" si="18"/>
        <v/>
      </c>
      <c r="Q41" s="173">
        <f t="shared" si="18"/>
        <v>20</v>
      </c>
      <c r="R41" s="173">
        <f t="shared" si="18"/>
        <v>9</v>
      </c>
      <c r="S41" s="175">
        <f t="shared" si="18"/>
        <v>18.777777777777779</v>
      </c>
      <c r="T41" s="62"/>
      <c r="U41" s="62"/>
      <c r="V41" s="62"/>
      <c r="W41" s="62"/>
      <c r="X41" s="9"/>
      <c r="Y41" s="9"/>
      <c r="Z41" s="9"/>
      <c r="AA41" s="9"/>
      <c r="AB41" s="9"/>
      <c r="AC41" s="9"/>
    </row>
    <row r="42" spans="1:29" s="10" customFormat="1" ht="21" customHeight="1">
      <c r="A42" s="240" t="s">
        <v>45</v>
      </c>
      <c r="B42" s="176">
        <v>0</v>
      </c>
      <c r="C42" s="241">
        <v>12</v>
      </c>
      <c r="D42" s="177">
        <v>12</v>
      </c>
      <c r="E42" s="177">
        <v>85</v>
      </c>
      <c r="F42" s="177">
        <v>16</v>
      </c>
      <c r="G42" s="178">
        <f t="shared" si="19"/>
        <v>125</v>
      </c>
      <c r="H42" s="176">
        <v>0</v>
      </c>
      <c r="I42" s="241">
        <v>372</v>
      </c>
      <c r="J42" s="177">
        <v>420</v>
      </c>
      <c r="K42" s="177">
        <v>2805</v>
      </c>
      <c r="L42" s="177">
        <v>688</v>
      </c>
      <c r="M42" s="178">
        <f t="shared" si="20"/>
        <v>4285</v>
      </c>
      <c r="N42" s="176" t="str">
        <f t="shared" si="21"/>
        <v/>
      </c>
      <c r="O42" s="177">
        <f t="shared" si="18"/>
        <v>31</v>
      </c>
      <c r="P42" s="177">
        <f t="shared" si="18"/>
        <v>35</v>
      </c>
      <c r="Q42" s="177">
        <f t="shared" si="18"/>
        <v>33</v>
      </c>
      <c r="R42" s="177">
        <f t="shared" si="18"/>
        <v>43</v>
      </c>
      <c r="S42" s="179">
        <f t="shared" si="18"/>
        <v>34.28</v>
      </c>
      <c r="T42" s="62"/>
      <c r="U42" s="62"/>
      <c r="V42" s="62"/>
      <c r="W42" s="62"/>
      <c r="X42" s="9"/>
      <c r="Y42" s="9"/>
      <c r="Z42" s="9"/>
      <c r="AA42" s="9"/>
      <c r="AB42" s="9"/>
      <c r="AC42" s="9"/>
    </row>
    <row r="43" spans="1:29" s="10" customFormat="1" ht="21" customHeight="1" thickBot="1">
      <c r="A43" s="242" t="s">
        <v>46</v>
      </c>
      <c r="B43" s="180">
        <v>0</v>
      </c>
      <c r="C43" s="243">
        <v>5</v>
      </c>
      <c r="D43" s="181">
        <v>0</v>
      </c>
      <c r="E43" s="181">
        <v>15</v>
      </c>
      <c r="F43" s="181">
        <v>1</v>
      </c>
      <c r="G43" s="182">
        <f t="shared" si="19"/>
        <v>21</v>
      </c>
      <c r="H43" s="180">
        <v>0</v>
      </c>
      <c r="I43" s="243">
        <v>285</v>
      </c>
      <c r="J43" s="181">
        <v>0</v>
      </c>
      <c r="K43" s="181">
        <v>765</v>
      </c>
      <c r="L43" s="181">
        <v>25</v>
      </c>
      <c r="M43" s="182">
        <f t="shared" si="20"/>
        <v>1075</v>
      </c>
      <c r="N43" s="244" t="str">
        <f t="shared" si="21"/>
        <v/>
      </c>
      <c r="O43" s="245">
        <f t="shared" si="18"/>
        <v>57</v>
      </c>
      <c r="P43" s="245" t="str">
        <f t="shared" si="18"/>
        <v/>
      </c>
      <c r="Q43" s="245">
        <f t="shared" si="18"/>
        <v>51</v>
      </c>
      <c r="R43" s="245">
        <f t="shared" si="18"/>
        <v>25</v>
      </c>
      <c r="S43" s="246">
        <f t="shared" si="18"/>
        <v>51.19047619047619</v>
      </c>
      <c r="T43" s="62"/>
      <c r="U43" s="62"/>
      <c r="V43" s="62"/>
      <c r="W43" s="62"/>
      <c r="X43" s="9"/>
      <c r="Y43" s="9"/>
      <c r="Z43" s="9"/>
      <c r="AA43" s="9"/>
      <c r="AB43" s="9"/>
      <c r="AC43" s="9"/>
    </row>
    <row r="44" spans="1:29" s="10" customFormat="1" ht="21" customHeight="1" thickTop="1" thickBot="1">
      <c r="A44" s="247" t="s">
        <v>47</v>
      </c>
      <c r="B44" s="183">
        <f>SUM(B39:B43)</f>
        <v>0</v>
      </c>
      <c r="C44" s="183">
        <f>SUM(C39:C43)</f>
        <v>57</v>
      </c>
      <c r="D44" s="184">
        <f t="shared" ref="D44:F44" si="22">SUM(D39:D43)</f>
        <v>18</v>
      </c>
      <c r="E44" s="184">
        <f t="shared" si="22"/>
        <v>353</v>
      </c>
      <c r="F44" s="184">
        <f t="shared" si="22"/>
        <v>104</v>
      </c>
      <c r="G44" s="185">
        <f t="shared" si="19"/>
        <v>532</v>
      </c>
      <c r="H44" s="183">
        <f>SUM(H39:H43)</f>
        <v>0</v>
      </c>
      <c r="I44" s="183">
        <f>SUM(I39:I43)</f>
        <v>2113</v>
      </c>
      <c r="J44" s="184">
        <f t="shared" ref="J44:L44" si="23">SUM(J39:J43)</f>
        <v>727</v>
      </c>
      <c r="K44" s="184">
        <f t="shared" si="23"/>
        <v>13495</v>
      </c>
      <c r="L44" s="184">
        <f t="shared" si="23"/>
        <v>3721</v>
      </c>
      <c r="M44" s="185">
        <f t="shared" si="20"/>
        <v>20056</v>
      </c>
      <c r="N44" s="183" t="str">
        <f t="shared" si="21"/>
        <v/>
      </c>
      <c r="O44" s="248">
        <f t="shared" si="18"/>
        <v>37.070175438596493</v>
      </c>
      <c r="P44" s="184">
        <f t="shared" si="18"/>
        <v>40.388888888888886</v>
      </c>
      <c r="Q44" s="184">
        <f t="shared" si="18"/>
        <v>38.229461756373937</v>
      </c>
      <c r="R44" s="184">
        <f t="shared" si="18"/>
        <v>35.778846153846153</v>
      </c>
      <c r="S44" s="186">
        <f t="shared" si="18"/>
        <v>37.699248120300751</v>
      </c>
      <c r="T44" s="62"/>
      <c r="U44" s="62"/>
      <c r="V44" s="62"/>
      <c r="W44" s="62"/>
      <c r="X44" s="9"/>
      <c r="Y44" s="9"/>
      <c r="Z44" s="9"/>
      <c r="AA44" s="9"/>
      <c r="AB44" s="9"/>
      <c r="AC44" s="9"/>
    </row>
    <row r="45" spans="1:29" s="10" customFormat="1" ht="21" customHeight="1" thickTop="1" thickBot="1">
      <c r="A45" s="249" t="s">
        <v>48</v>
      </c>
      <c r="B45" s="187">
        <v>1270</v>
      </c>
      <c r="C45" s="187">
        <v>1875</v>
      </c>
      <c r="D45" s="187">
        <v>212</v>
      </c>
      <c r="E45" s="187">
        <v>2272</v>
      </c>
      <c r="F45" s="187">
        <v>452</v>
      </c>
      <c r="G45" s="188">
        <f t="shared" si="19"/>
        <v>6081</v>
      </c>
      <c r="H45" s="187">
        <v>20234</v>
      </c>
      <c r="I45" s="187">
        <v>41635</v>
      </c>
      <c r="J45" s="187">
        <v>4280</v>
      </c>
      <c r="K45" s="187">
        <v>51488</v>
      </c>
      <c r="L45" s="187">
        <v>10608</v>
      </c>
      <c r="M45" s="188">
        <f t="shared" si="20"/>
        <v>128245</v>
      </c>
      <c r="N45" s="187">
        <f t="shared" si="21"/>
        <v>15.932283464566929</v>
      </c>
      <c r="O45" s="187">
        <f t="shared" si="18"/>
        <v>22.205333333333332</v>
      </c>
      <c r="P45" s="187">
        <f t="shared" si="18"/>
        <v>20.188679245283019</v>
      </c>
      <c r="Q45" s="187">
        <f t="shared" si="18"/>
        <v>22.661971830985916</v>
      </c>
      <c r="R45" s="187">
        <f t="shared" si="18"/>
        <v>23.469026548672566</v>
      </c>
      <c r="S45" s="189">
        <f t="shared" si="18"/>
        <v>21.089458970564053</v>
      </c>
      <c r="T45" s="62"/>
      <c r="U45" s="62"/>
      <c r="V45" s="62"/>
      <c r="W45" s="62"/>
      <c r="X45" s="9"/>
      <c r="Y45" s="9"/>
      <c r="Z45" s="9"/>
      <c r="AA45" s="9"/>
      <c r="AB45" s="9"/>
      <c r="AC45" s="9"/>
    </row>
    <row r="46" spans="1:29" s="10" customFormat="1" ht="15.75" thickTop="1">
      <c r="A46" s="250"/>
      <c r="B46" s="250"/>
      <c r="C46" s="250"/>
      <c r="D46" s="250"/>
      <c r="E46" s="250"/>
      <c r="F46" s="250"/>
      <c r="G46" s="250"/>
      <c r="H46" s="250"/>
      <c r="I46" s="250"/>
      <c r="J46" s="250"/>
      <c r="K46" s="250"/>
      <c r="L46" s="250"/>
      <c r="M46" s="250"/>
      <c r="N46" s="250"/>
      <c r="O46" s="250"/>
      <c r="P46" s="250"/>
      <c r="Q46" s="250"/>
      <c r="R46" s="250"/>
      <c r="S46" s="250"/>
      <c r="T46" s="9"/>
      <c r="U46" s="9"/>
      <c r="V46" s="9"/>
      <c r="W46" s="9"/>
      <c r="X46" s="9"/>
      <c r="Y46" s="9"/>
      <c r="Z46" s="9"/>
      <c r="AA46" s="9"/>
      <c r="AB46" s="9"/>
      <c r="AC46" s="9"/>
    </row>
    <row r="47" spans="1:29" s="10" customFormat="1" ht="30.75">
      <c r="A47" s="7">
        <v>2024</v>
      </c>
      <c r="B47" s="250"/>
      <c r="C47" s="250"/>
      <c r="D47" s="250"/>
      <c r="E47" s="250"/>
      <c r="F47" s="250"/>
      <c r="G47" s="250"/>
      <c r="H47" s="250"/>
      <c r="I47" s="250"/>
      <c r="J47" s="250"/>
      <c r="K47" s="250"/>
      <c r="L47" s="250"/>
      <c r="M47" s="250"/>
      <c r="N47" s="250"/>
      <c r="O47" s="250"/>
      <c r="P47" s="250"/>
      <c r="Q47" s="250"/>
      <c r="R47" s="250"/>
      <c r="S47" s="250"/>
      <c r="T47" s="9"/>
      <c r="U47" s="9"/>
      <c r="V47" s="9"/>
      <c r="W47" s="9"/>
      <c r="X47" s="9"/>
      <c r="Y47" s="9"/>
      <c r="Z47" s="9"/>
      <c r="AA47" s="9"/>
      <c r="AB47" s="9"/>
      <c r="AC47" s="9"/>
    </row>
    <row r="48" spans="1:29" s="10" customFormat="1" ht="27.75" customHeight="1">
      <c r="A48" s="873" t="s">
        <v>21</v>
      </c>
      <c r="B48" s="875" t="s">
        <v>73</v>
      </c>
      <c r="C48" s="876"/>
      <c r="D48" s="876"/>
      <c r="E48" s="876"/>
      <c r="F48" s="876"/>
      <c r="G48" s="877"/>
      <c r="H48" s="875" t="s">
        <v>74</v>
      </c>
      <c r="I48" s="876"/>
      <c r="J48" s="876"/>
      <c r="K48" s="876"/>
      <c r="L48" s="876"/>
      <c r="M48" s="877"/>
      <c r="N48" s="875" t="s">
        <v>75</v>
      </c>
      <c r="O48" s="876"/>
      <c r="P48" s="876"/>
      <c r="Q48" s="876"/>
      <c r="R48" s="876"/>
      <c r="S48" s="877"/>
      <c r="T48" s="62"/>
      <c r="U48" s="62"/>
      <c r="V48" s="62"/>
      <c r="W48" s="62"/>
    </row>
    <row r="49" spans="1:29" s="91" customFormat="1" ht="66" customHeight="1">
      <c r="A49" s="874"/>
      <c r="B49" s="194" t="s">
        <v>76</v>
      </c>
      <c r="C49" s="195" t="s">
        <v>77</v>
      </c>
      <c r="D49" s="196" t="s">
        <v>78</v>
      </c>
      <c r="E49" s="196" t="s">
        <v>79</v>
      </c>
      <c r="F49" s="196" t="s">
        <v>80</v>
      </c>
      <c r="G49" s="197" t="s">
        <v>30</v>
      </c>
      <c r="H49" s="194" t="s">
        <v>76</v>
      </c>
      <c r="I49" s="195" t="s">
        <v>77</v>
      </c>
      <c r="J49" s="196" t="s">
        <v>78</v>
      </c>
      <c r="K49" s="196" t="s">
        <v>79</v>
      </c>
      <c r="L49" s="196" t="s">
        <v>80</v>
      </c>
      <c r="M49" s="197" t="s">
        <v>59</v>
      </c>
      <c r="N49" s="194" t="s">
        <v>76</v>
      </c>
      <c r="O49" s="195" t="s">
        <v>77</v>
      </c>
      <c r="P49" s="196" t="s">
        <v>78</v>
      </c>
      <c r="Q49" s="196" t="s">
        <v>79</v>
      </c>
      <c r="R49" s="196" t="s">
        <v>80</v>
      </c>
      <c r="S49" s="198" t="s">
        <v>19</v>
      </c>
      <c r="T49" s="62"/>
      <c r="U49" s="62"/>
      <c r="V49" s="62"/>
      <c r="W49" s="62"/>
    </row>
    <row r="50" spans="1:29" s="10" customFormat="1" ht="21" customHeight="1">
      <c r="A50" s="238" t="s">
        <v>42</v>
      </c>
      <c r="B50" s="172">
        <v>0</v>
      </c>
      <c r="C50" s="239">
        <v>5</v>
      </c>
      <c r="D50" s="173">
        <v>0</v>
      </c>
      <c r="E50" s="173">
        <v>30</v>
      </c>
      <c r="F50" s="173">
        <v>20</v>
      </c>
      <c r="G50" s="174">
        <f>SUM(B50:F50)</f>
        <v>55</v>
      </c>
      <c r="H50" s="172">
        <v>0</v>
      </c>
      <c r="I50" s="239">
        <v>50</v>
      </c>
      <c r="J50" s="173">
        <v>0</v>
      </c>
      <c r="K50" s="173">
        <v>510</v>
      </c>
      <c r="L50" s="173">
        <v>180</v>
      </c>
      <c r="M50" s="174">
        <f>SUM(H50:L50)</f>
        <v>740</v>
      </c>
      <c r="N50" s="172" t="str">
        <f>IF(OR(H50=0,B50=0),"",H50/B50)</f>
        <v/>
      </c>
      <c r="O50" s="173">
        <f t="shared" ref="O50:S56" si="24">IF(OR(I50=0,C50=0),"",I50/C50)</f>
        <v>10</v>
      </c>
      <c r="P50" s="173" t="str">
        <f t="shared" si="24"/>
        <v/>
      </c>
      <c r="Q50" s="173">
        <f t="shared" si="24"/>
        <v>17</v>
      </c>
      <c r="R50" s="173">
        <f t="shared" si="24"/>
        <v>9</v>
      </c>
      <c r="S50" s="175">
        <f t="shared" si="24"/>
        <v>13.454545454545455</v>
      </c>
      <c r="T50" s="62"/>
      <c r="U50" s="62"/>
      <c r="V50" s="62"/>
      <c r="W50" s="62"/>
      <c r="X50" s="9"/>
      <c r="Y50" s="9"/>
      <c r="Z50" s="9"/>
      <c r="AA50" s="9"/>
      <c r="AB50" s="9"/>
      <c r="AC50" s="9"/>
    </row>
    <row r="51" spans="1:29" s="10" customFormat="1" ht="21" customHeight="1">
      <c r="A51" s="240" t="s">
        <v>43</v>
      </c>
      <c r="B51" s="176">
        <v>0</v>
      </c>
      <c r="C51" s="241">
        <v>50</v>
      </c>
      <c r="D51" s="177">
        <v>10</v>
      </c>
      <c r="E51" s="177">
        <v>190</v>
      </c>
      <c r="F51" s="177">
        <v>80</v>
      </c>
      <c r="G51" s="178">
        <f t="shared" ref="G51:G56" si="25">SUM(B51:F51)</f>
        <v>330</v>
      </c>
      <c r="H51" s="176">
        <v>0</v>
      </c>
      <c r="I51" s="241">
        <v>1000</v>
      </c>
      <c r="J51" s="177">
        <v>310</v>
      </c>
      <c r="K51" s="177">
        <v>7600</v>
      </c>
      <c r="L51" s="177">
        <v>2900</v>
      </c>
      <c r="M51" s="178">
        <f t="shared" ref="M51:M56" si="26">SUM(H51:L51)</f>
        <v>11810</v>
      </c>
      <c r="N51" s="176" t="str">
        <f t="shared" ref="N51:N56" si="27">IF(OR(H51=0,B51=0),"",H51/B51)</f>
        <v/>
      </c>
      <c r="O51" s="177">
        <f t="shared" si="24"/>
        <v>20</v>
      </c>
      <c r="P51" s="177">
        <f t="shared" si="24"/>
        <v>31</v>
      </c>
      <c r="Q51" s="177">
        <f t="shared" si="24"/>
        <v>40</v>
      </c>
      <c r="R51" s="177">
        <f t="shared" si="24"/>
        <v>36.25</v>
      </c>
      <c r="S51" s="179">
        <f t="shared" si="24"/>
        <v>35.787878787878789</v>
      </c>
      <c r="T51" s="62"/>
      <c r="U51" s="62"/>
      <c r="V51" s="62"/>
      <c r="W51" s="62"/>
      <c r="X51" s="9"/>
      <c r="Y51" s="9"/>
      <c r="Z51" s="9"/>
      <c r="AA51" s="9"/>
      <c r="AB51" s="9"/>
      <c r="AC51" s="9"/>
    </row>
    <row r="52" spans="1:29" s="10" customFormat="1" ht="21" customHeight="1">
      <c r="A52" s="238" t="s">
        <v>44</v>
      </c>
      <c r="B52" s="172">
        <v>0</v>
      </c>
      <c r="C52" s="239">
        <v>0</v>
      </c>
      <c r="D52" s="173">
        <v>0</v>
      </c>
      <c r="E52" s="173">
        <v>8</v>
      </c>
      <c r="F52" s="173">
        <v>1</v>
      </c>
      <c r="G52" s="174">
        <f t="shared" si="25"/>
        <v>9</v>
      </c>
      <c r="H52" s="172">
        <v>0</v>
      </c>
      <c r="I52" s="239">
        <v>0</v>
      </c>
      <c r="J52" s="173">
        <v>0</v>
      </c>
      <c r="K52" s="173">
        <v>160</v>
      </c>
      <c r="L52" s="173">
        <v>9</v>
      </c>
      <c r="M52" s="174">
        <f t="shared" si="26"/>
        <v>169</v>
      </c>
      <c r="N52" s="172" t="str">
        <f t="shared" si="27"/>
        <v/>
      </c>
      <c r="O52" s="173" t="str">
        <f t="shared" si="24"/>
        <v/>
      </c>
      <c r="P52" s="173" t="str">
        <f t="shared" si="24"/>
        <v/>
      </c>
      <c r="Q52" s="173">
        <f t="shared" si="24"/>
        <v>20</v>
      </c>
      <c r="R52" s="173">
        <f t="shared" si="24"/>
        <v>9</v>
      </c>
      <c r="S52" s="175">
        <f t="shared" si="24"/>
        <v>18.777777777777779</v>
      </c>
      <c r="T52" s="62"/>
      <c r="U52" s="62"/>
      <c r="V52" s="62"/>
      <c r="W52" s="62"/>
      <c r="X52" s="9"/>
      <c r="Y52" s="9"/>
      <c r="Z52" s="9"/>
      <c r="AA52" s="9"/>
      <c r="AB52" s="9"/>
      <c r="AC52" s="9"/>
    </row>
    <row r="53" spans="1:29" s="10" customFormat="1" ht="21" customHeight="1">
      <c r="A53" s="240" t="s">
        <v>45</v>
      </c>
      <c r="B53" s="176">
        <v>0</v>
      </c>
      <c r="C53" s="241">
        <v>20</v>
      </c>
      <c r="D53" s="177">
        <v>14</v>
      </c>
      <c r="E53" s="177">
        <v>85</v>
      </c>
      <c r="F53" s="177">
        <v>16</v>
      </c>
      <c r="G53" s="178">
        <f t="shared" si="25"/>
        <v>135</v>
      </c>
      <c r="H53" s="176">
        <v>0</v>
      </c>
      <c r="I53" s="241">
        <v>420</v>
      </c>
      <c r="J53" s="177">
        <v>378</v>
      </c>
      <c r="K53" s="177">
        <v>2635</v>
      </c>
      <c r="L53" s="177">
        <v>490</v>
      </c>
      <c r="M53" s="178">
        <f t="shared" si="26"/>
        <v>3923</v>
      </c>
      <c r="N53" s="176" t="str">
        <f t="shared" si="27"/>
        <v/>
      </c>
      <c r="O53" s="177">
        <f t="shared" si="24"/>
        <v>21</v>
      </c>
      <c r="P53" s="177">
        <f t="shared" si="24"/>
        <v>27</v>
      </c>
      <c r="Q53" s="177">
        <f t="shared" si="24"/>
        <v>31</v>
      </c>
      <c r="R53" s="177">
        <f t="shared" si="24"/>
        <v>30.625</v>
      </c>
      <c r="S53" s="179">
        <f t="shared" si="24"/>
        <v>29.05925925925926</v>
      </c>
      <c r="T53" s="62"/>
      <c r="U53" s="62"/>
      <c r="V53" s="62"/>
      <c r="W53" s="62"/>
      <c r="X53" s="9"/>
      <c r="Y53" s="9"/>
      <c r="Z53" s="9"/>
      <c r="AA53" s="9"/>
      <c r="AB53" s="9"/>
      <c r="AC53" s="9"/>
    </row>
    <row r="54" spans="1:29" s="10" customFormat="1" ht="21" customHeight="1" thickBot="1">
      <c r="A54" s="242" t="s">
        <v>46</v>
      </c>
      <c r="B54" s="180">
        <v>0</v>
      </c>
      <c r="C54" s="243">
        <v>5</v>
      </c>
      <c r="D54" s="181">
        <v>0</v>
      </c>
      <c r="E54" s="181">
        <v>15</v>
      </c>
      <c r="F54" s="181">
        <v>1</v>
      </c>
      <c r="G54" s="182">
        <f t="shared" si="25"/>
        <v>21</v>
      </c>
      <c r="H54" s="180">
        <v>0</v>
      </c>
      <c r="I54" s="243">
        <v>240</v>
      </c>
      <c r="J54" s="181">
        <v>0</v>
      </c>
      <c r="K54" s="181">
        <v>365</v>
      </c>
      <c r="L54" s="181">
        <v>25</v>
      </c>
      <c r="M54" s="182">
        <f t="shared" si="26"/>
        <v>630</v>
      </c>
      <c r="N54" s="244" t="str">
        <f t="shared" si="27"/>
        <v/>
      </c>
      <c r="O54" s="245">
        <f t="shared" si="24"/>
        <v>48</v>
      </c>
      <c r="P54" s="245" t="str">
        <f t="shared" si="24"/>
        <v/>
      </c>
      <c r="Q54" s="245">
        <f t="shared" si="24"/>
        <v>24.333333333333332</v>
      </c>
      <c r="R54" s="245">
        <f t="shared" si="24"/>
        <v>25</v>
      </c>
      <c r="S54" s="246">
        <f t="shared" si="24"/>
        <v>30</v>
      </c>
      <c r="T54" s="62"/>
      <c r="U54" s="62"/>
      <c r="V54" s="62"/>
      <c r="W54" s="62"/>
      <c r="X54" s="9"/>
      <c r="Y54" s="9"/>
      <c r="Z54" s="9"/>
      <c r="AA54" s="9"/>
      <c r="AB54" s="9"/>
      <c r="AC54" s="9"/>
    </row>
    <row r="55" spans="1:29" s="10" customFormat="1" ht="21" customHeight="1" thickTop="1" thickBot="1">
      <c r="A55" s="247" t="s">
        <v>47</v>
      </c>
      <c r="B55" s="183">
        <f>SUM(B50:B54)</f>
        <v>0</v>
      </c>
      <c r="C55" s="183">
        <f>SUM(C50:C54)</f>
        <v>80</v>
      </c>
      <c r="D55" s="184">
        <f t="shared" ref="D55:F55" si="28">SUM(D50:D54)</f>
        <v>24</v>
      </c>
      <c r="E55" s="184">
        <f t="shared" si="28"/>
        <v>328</v>
      </c>
      <c r="F55" s="184">
        <f t="shared" si="28"/>
        <v>118</v>
      </c>
      <c r="G55" s="185">
        <f t="shared" si="25"/>
        <v>550</v>
      </c>
      <c r="H55" s="183">
        <f>SUM(H50:H54)</f>
        <v>0</v>
      </c>
      <c r="I55" s="183">
        <f>SUM(I50:I54)</f>
        <v>1710</v>
      </c>
      <c r="J55" s="184">
        <f t="shared" ref="J55:L55" si="29">SUM(J50:J54)</f>
        <v>688</v>
      </c>
      <c r="K55" s="184">
        <f t="shared" si="29"/>
        <v>11270</v>
      </c>
      <c r="L55" s="184">
        <f t="shared" si="29"/>
        <v>3604</v>
      </c>
      <c r="M55" s="185">
        <f t="shared" si="26"/>
        <v>17272</v>
      </c>
      <c r="N55" s="183" t="str">
        <f t="shared" si="27"/>
        <v/>
      </c>
      <c r="O55" s="248">
        <f t="shared" si="24"/>
        <v>21.375</v>
      </c>
      <c r="P55" s="184">
        <f t="shared" si="24"/>
        <v>28.666666666666668</v>
      </c>
      <c r="Q55" s="184">
        <f t="shared" si="24"/>
        <v>34.359756097560975</v>
      </c>
      <c r="R55" s="184">
        <f t="shared" si="24"/>
        <v>30.542372881355931</v>
      </c>
      <c r="S55" s="186">
        <f t="shared" si="24"/>
        <v>31.403636363636362</v>
      </c>
      <c r="T55" s="62"/>
      <c r="U55" s="62"/>
      <c r="V55" s="62"/>
      <c r="W55" s="62"/>
      <c r="X55" s="9"/>
      <c r="Y55" s="9"/>
      <c r="Z55" s="9"/>
      <c r="AA55" s="9"/>
      <c r="AB55" s="9"/>
      <c r="AC55" s="9"/>
    </row>
    <row r="56" spans="1:29" s="10" customFormat="1" ht="21" customHeight="1" thickTop="1" thickBot="1">
      <c r="A56" s="249" t="s">
        <v>48</v>
      </c>
      <c r="B56" s="187">
        <v>1283</v>
      </c>
      <c r="C56" s="187">
        <v>1965</v>
      </c>
      <c r="D56" s="187">
        <v>252</v>
      </c>
      <c r="E56" s="187">
        <v>2254</v>
      </c>
      <c r="F56" s="187">
        <v>467</v>
      </c>
      <c r="G56" s="188">
        <f t="shared" si="25"/>
        <v>6221</v>
      </c>
      <c r="H56" s="187">
        <v>27870</v>
      </c>
      <c r="I56" s="187">
        <v>50790</v>
      </c>
      <c r="J56" s="187">
        <v>5379</v>
      </c>
      <c r="K56" s="187">
        <v>52688</v>
      </c>
      <c r="L56" s="187">
        <v>11396</v>
      </c>
      <c r="M56" s="188">
        <f t="shared" si="26"/>
        <v>148123</v>
      </c>
      <c r="N56" s="187">
        <f t="shared" si="27"/>
        <v>21.722525331254872</v>
      </c>
      <c r="O56" s="187">
        <f t="shared" si="24"/>
        <v>25.847328244274809</v>
      </c>
      <c r="P56" s="187">
        <f t="shared" si="24"/>
        <v>21.345238095238095</v>
      </c>
      <c r="Q56" s="187">
        <f t="shared" si="24"/>
        <v>23.37533274179237</v>
      </c>
      <c r="R56" s="187">
        <f t="shared" si="24"/>
        <v>24.402569593147753</v>
      </c>
      <c r="S56" s="189">
        <f t="shared" si="24"/>
        <v>23.810159138402184</v>
      </c>
      <c r="T56" s="62"/>
      <c r="U56" s="62"/>
      <c r="V56" s="62"/>
      <c r="W56" s="62"/>
      <c r="X56" s="9"/>
      <c r="Y56" s="9"/>
      <c r="Z56" s="9"/>
      <c r="AA56" s="9"/>
      <c r="AB56" s="9"/>
      <c r="AC56" s="9"/>
    </row>
    <row r="57" spans="1:29" s="10" customFormat="1" ht="15.75" thickTop="1">
      <c r="A57" s="204"/>
      <c r="B57" s="204"/>
      <c r="C57" s="204"/>
      <c r="D57" s="204"/>
      <c r="E57" s="204"/>
      <c r="F57" s="204"/>
      <c r="G57" s="204"/>
      <c r="H57" s="204"/>
      <c r="I57" s="204"/>
      <c r="J57" s="204"/>
      <c r="K57" s="204"/>
      <c r="L57" s="204"/>
      <c r="M57" s="204"/>
      <c r="N57" s="204"/>
      <c r="O57" s="204"/>
      <c r="P57" s="204"/>
      <c r="Q57" s="204"/>
      <c r="R57" s="204"/>
      <c r="S57" s="204"/>
      <c r="T57" s="62"/>
      <c r="U57" s="62"/>
      <c r="V57" s="62"/>
      <c r="W57" s="62"/>
    </row>
    <row r="58" spans="1:29" s="10" customFormat="1" ht="42" customHeight="1">
      <c r="A58" s="395" t="s">
        <v>49</v>
      </c>
      <c r="B58" s="193"/>
      <c r="C58" s="193"/>
      <c r="D58" s="193"/>
      <c r="E58" s="193"/>
      <c r="F58" s="193"/>
      <c r="G58" s="193"/>
      <c r="H58" s="193"/>
      <c r="I58" s="193"/>
      <c r="J58" s="193"/>
      <c r="K58" s="193"/>
      <c r="L58" s="193">
        <f>SUM(H50:L50)</f>
        <v>740</v>
      </c>
      <c r="M58" s="193"/>
      <c r="N58" s="193"/>
      <c r="O58" s="193"/>
      <c r="P58" s="193"/>
      <c r="Q58" s="193"/>
      <c r="R58" s="193"/>
      <c r="S58" s="193"/>
      <c r="T58" s="62"/>
      <c r="U58" s="62"/>
      <c r="V58" s="62"/>
      <c r="W58" s="62"/>
    </row>
    <row r="59" spans="1:29" s="10" customFormat="1" ht="31.5" customHeight="1">
      <c r="A59" s="878" t="s">
        <v>21</v>
      </c>
      <c r="B59" s="880" t="s">
        <v>73</v>
      </c>
      <c r="C59" s="881"/>
      <c r="D59" s="881"/>
      <c r="E59" s="881"/>
      <c r="F59" s="881"/>
      <c r="G59" s="882"/>
      <c r="H59" s="880" t="s">
        <v>74</v>
      </c>
      <c r="I59" s="881"/>
      <c r="J59" s="881"/>
      <c r="K59" s="881"/>
      <c r="L59" s="881"/>
      <c r="M59" s="882"/>
      <c r="N59" s="880" t="s">
        <v>75</v>
      </c>
      <c r="O59" s="881"/>
      <c r="P59" s="881"/>
      <c r="Q59" s="881"/>
      <c r="R59" s="881"/>
      <c r="S59" s="882"/>
      <c r="T59" s="62"/>
      <c r="U59" s="62"/>
      <c r="V59" s="62"/>
      <c r="W59" s="62"/>
    </row>
    <row r="60" spans="1:29" s="10" customFormat="1" ht="106.5" customHeight="1">
      <c r="A60" s="879"/>
      <c r="B60" s="384" t="s">
        <v>76</v>
      </c>
      <c r="C60" s="385" t="s">
        <v>77</v>
      </c>
      <c r="D60" s="386" t="s">
        <v>78</v>
      </c>
      <c r="E60" s="386" t="s">
        <v>79</v>
      </c>
      <c r="F60" s="386" t="s">
        <v>80</v>
      </c>
      <c r="G60" s="387" t="s">
        <v>30</v>
      </c>
      <c r="H60" s="384" t="s">
        <v>76</v>
      </c>
      <c r="I60" s="385" t="s">
        <v>77</v>
      </c>
      <c r="J60" s="386" t="s">
        <v>78</v>
      </c>
      <c r="K60" s="386" t="s">
        <v>79</v>
      </c>
      <c r="L60" s="386" t="s">
        <v>80</v>
      </c>
      <c r="M60" s="387" t="s">
        <v>59</v>
      </c>
      <c r="N60" s="384" t="s">
        <v>76</v>
      </c>
      <c r="O60" s="385" t="s">
        <v>77</v>
      </c>
      <c r="P60" s="386" t="s">
        <v>78</v>
      </c>
      <c r="Q60" s="386" t="s">
        <v>79</v>
      </c>
      <c r="R60" s="386" t="s">
        <v>80</v>
      </c>
      <c r="S60" s="387" t="s">
        <v>19</v>
      </c>
      <c r="T60" s="62"/>
      <c r="U60" s="62"/>
      <c r="V60" s="62"/>
      <c r="W60" s="62"/>
    </row>
    <row r="61" spans="1:29" s="10" customFormat="1" ht="22.5" customHeight="1">
      <c r="A61" s="209" t="s">
        <v>42</v>
      </c>
      <c r="B61" s="165">
        <f>(B6+B17+B28+B39+B50)/5</f>
        <v>0</v>
      </c>
      <c r="C61" s="210">
        <f t="shared" ref="B61:M67" si="30">(C6+C17+C28+C39+C50)/5</f>
        <v>5</v>
      </c>
      <c r="D61" s="166">
        <f t="shared" si="30"/>
        <v>0</v>
      </c>
      <c r="E61" s="166">
        <f t="shared" si="30"/>
        <v>29.6</v>
      </c>
      <c r="F61" s="166">
        <f t="shared" si="30"/>
        <v>17.600000000000001</v>
      </c>
      <c r="G61" s="167">
        <f t="shared" si="30"/>
        <v>52.2</v>
      </c>
      <c r="H61" s="165">
        <f>(H6+H17+H28+H39+H50)/5</f>
        <v>0</v>
      </c>
      <c r="I61" s="210">
        <f t="shared" ref="I61:M61" si="31">(I6+I17+I28+I39+I50)/5</f>
        <v>171.69739130434783</v>
      </c>
      <c r="J61" s="166">
        <f t="shared" si="31"/>
        <v>0</v>
      </c>
      <c r="K61" s="166">
        <f t="shared" si="31"/>
        <v>508.04210526315791</v>
      </c>
      <c r="L61" s="166">
        <f t="shared" si="31"/>
        <v>166</v>
      </c>
      <c r="M61" s="167">
        <f t="shared" si="31"/>
        <v>845.73949656750574</v>
      </c>
      <c r="N61" s="211" t="str">
        <f t="shared" ref="N61:S67" si="32">IF(OR(H61=0,B61=0),"",H61/B61)</f>
        <v/>
      </c>
      <c r="O61" s="212">
        <f t="shared" si="32"/>
        <v>34.339478260869569</v>
      </c>
      <c r="P61" s="212" t="str">
        <f t="shared" si="32"/>
        <v/>
      </c>
      <c r="Q61" s="212">
        <f t="shared" si="32"/>
        <v>17.163584637268848</v>
      </c>
      <c r="R61" s="212">
        <f t="shared" si="32"/>
        <v>9.4318181818181817</v>
      </c>
      <c r="S61" s="213">
        <f t="shared" si="32"/>
        <v>16.201906064511604</v>
      </c>
      <c r="T61" s="62"/>
      <c r="U61" s="62"/>
      <c r="V61" s="62"/>
      <c r="W61" s="62"/>
    </row>
    <row r="62" spans="1:29" s="10" customFormat="1" ht="22.5" customHeight="1">
      <c r="A62" s="388" t="s">
        <v>43</v>
      </c>
      <c r="B62" s="380">
        <f t="shared" ref="B62:G66" si="33">(B7+B18+B29+B40+B51)/5</f>
        <v>0</v>
      </c>
      <c r="C62" s="389">
        <f t="shared" si="33"/>
        <v>33.799999999999997</v>
      </c>
      <c r="D62" s="381">
        <f t="shared" si="33"/>
        <v>4.4000000000000004</v>
      </c>
      <c r="E62" s="381">
        <f t="shared" si="33"/>
        <v>202.6</v>
      </c>
      <c r="F62" s="381">
        <f t="shared" si="33"/>
        <v>65.2</v>
      </c>
      <c r="G62" s="382">
        <f t="shared" si="30"/>
        <v>306</v>
      </c>
      <c r="H62" s="380">
        <f t="shared" si="30"/>
        <v>0</v>
      </c>
      <c r="I62" s="389">
        <f t="shared" si="30"/>
        <v>1008.6</v>
      </c>
      <c r="J62" s="381">
        <f t="shared" si="30"/>
        <v>138.4</v>
      </c>
      <c r="K62" s="381">
        <f t="shared" si="30"/>
        <v>7668</v>
      </c>
      <c r="L62" s="381">
        <f t="shared" si="30"/>
        <v>2345.8000000000002</v>
      </c>
      <c r="M62" s="382">
        <f t="shared" si="30"/>
        <v>11160.8</v>
      </c>
      <c r="N62" s="390" t="str">
        <f t="shared" si="32"/>
        <v/>
      </c>
      <c r="O62" s="391">
        <f t="shared" si="32"/>
        <v>29.840236686390536</v>
      </c>
      <c r="P62" s="391">
        <f t="shared" si="32"/>
        <v>31.454545454545453</v>
      </c>
      <c r="Q62" s="391">
        <f t="shared" si="32"/>
        <v>37.847976307996049</v>
      </c>
      <c r="R62" s="391">
        <f t="shared" si="32"/>
        <v>35.978527607361961</v>
      </c>
      <c r="S62" s="392">
        <f t="shared" si="32"/>
        <v>36.473202614379083</v>
      </c>
      <c r="T62" s="62"/>
      <c r="U62" s="62"/>
      <c r="V62" s="62"/>
      <c r="W62" s="62"/>
    </row>
    <row r="63" spans="1:29" s="10" customFormat="1" ht="22.5" customHeight="1">
      <c r="A63" s="209" t="s">
        <v>44</v>
      </c>
      <c r="B63" s="158">
        <f t="shared" si="33"/>
        <v>0</v>
      </c>
      <c r="C63" s="216">
        <f t="shared" si="33"/>
        <v>0</v>
      </c>
      <c r="D63" s="159">
        <f t="shared" si="33"/>
        <v>0</v>
      </c>
      <c r="E63" s="166">
        <f t="shared" si="33"/>
        <v>8</v>
      </c>
      <c r="F63" s="159">
        <f t="shared" si="33"/>
        <v>0.8</v>
      </c>
      <c r="G63" s="214">
        <f t="shared" si="33"/>
        <v>8.8000000000000007</v>
      </c>
      <c r="H63" s="158">
        <f t="shared" si="30"/>
        <v>0</v>
      </c>
      <c r="I63" s="216">
        <f t="shared" si="30"/>
        <v>0</v>
      </c>
      <c r="J63" s="159">
        <f t="shared" si="30"/>
        <v>0</v>
      </c>
      <c r="K63" s="159">
        <f t="shared" si="30"/>
        <v>160</v>
      </c>
      <c r="L63" s="159">
        <f t="shared" si="30"/>
        <v>7.2</v>
      </c>
      <c r="M63" s="167">
        <f t="shared" si="30"/>
        <v>167.2</v>
      </c>
      <c r="N63" s="217" t="str">
        <f t="shared" si="32"/>
        <v/>
      </c>
      <c r="O63" s="218" t="str">
        <f t="shared" si="32"/>
        <v/>
      </c>
      <c r="P63" s="218" t="str">
        <f t="shared" si="32"/>
        <v/>
      </c>
      <c r="Q63" s="218">
        <f t="shared" si="32"/>
        <v>20</v>
      </c>
      <c r="R63" s="218">
        <f t="shared" si="32"/>
        <v>9</v>
      </c>
      <c r="S63" s="219">
        <f t="shared" si="32"/>
        <v>18.999999999999996</v>
      </c>
      <c r="T63" s="62"/>
      <c r="U63" s="62"/>
      <c r="V63" s="62"/>
      <c r="W63" s="62"/>
    </row>
    <row r="64" spans="1:29" s="10" customFormat="1" ht="22.5" customHeight="1">
      <c r="A64" s="388" t="s">
        <v>45</v>
      </c>
      <c r="B64" s="380">
        <f t="shared" si="33"/>
        <v>0</v>
      </c>
      <c r="C64" s="389">
        <f t="shared" si="33"/>
        <v>11.6</v>
      </c>
      <c r="D64" s="381">
        <f t="shared" si="33"/>
        <v>8.8000000000000007</v>
      </c>
      <c r="E64" s="381">
        <f t="shared" si="33"/>
        <v>81.400000000000006</v>
      </c>
      <c r="F64" s="381">
        <f t="shared" si="33"/>
        <v>14.4</v>
      </c>
      <c r="G64" s="382">
        <f t="shared" si="33"/>
        <v>116.2</v>
      </c>
      <c r="H64" s="380">
        <f t="shared" si="30"/>
        <v>0</v>
      </c>
      <c r="I64" s="389">
        <f t="shared" si="30"/>
        <v>337.2</v>
      </c>
      <c r="J64" s="381">
        <f t="shared" si="30"/>
        <v>204.2</v>
      </c>
      <c r="K64" s="381">
        <f t="shared" si="30"/>
        <v>2552.4</v>
      </c>
      <c r="L64" s="381">
        <f t="shared" si="30"/>
        <v>387.6</v>
      </c>
      <c r="M64" s="382">
        <f t="shared" si="30"/>
        <v>3481.4</v>
      </c>
      <c r="N64" s="390" t="str">
        <f t="shared" si="32"/>
        <v/>
      </c>
      <c r="O64" s="391">
        <f t="shared" si="32"/>
        <v>29.068965517241381</v>
      </c>
      <c r="P64" s="391">
        <f t="shared" si="32"/>
        <v>23.20454545454545</v>
      </c>
      <c r="Q64" s="391">
        <f t="shared" si="32"/>
        <v>31.356265356265354</v>
      </c>
      <c r="R64" s="391">
        <f t="shared" si="32"/>
        <v>26.916666666666668</v>
      </c>
      <c r="S64" s="392">
        <f t="shared" si="32"/>
        <v>29.960413080895009</v>
      </c>
      <c r="T64" s="62"/>
      <c r="U64" s="62"/>
      <c r="V64" s="62"/>
      <c r="W64" s="62"/>
    </row>
    <row r="65" spans="1:29" s="10" customFormat="1" ht="22.5" customHeight="1" thickBot="1">
      <c r="A65" s="220" t="s">
        <v>46</v>
      </c>
      <c r="B65" s="168">
        <f t="shared" si="33"/>
        <v>0</v>
      </c>
      <c r="C65" s="221">
        <f t="shared" si="33"/>
        <v>5</v>
      </c>
      <c r="D65" s="169">
        <f t="shared" si="33"/>
        <v>0</v>
      </c>
      <c r="E65" s="169">
        <f t="shared" si="33"/>
        <v>15</v>
      </c>
      <c r="F65" s="169">
        <f t="shared" si="33"/>
        <v>0.4</v>
      </c>
      <c r="G65" s="214">
        <f t="shared" si="33"/>
        <v>20.399999999999999</v>
      </c>
      <c r="H65" s="168">
        <f t="shared" si="30"/>
        <v>0</v>
      </c>
      <c r="I65" s="221">
        <f t="shared" si="30"/>
        <v>292.8</v>
      </c>
      <c r="J65" s="169">
        <f t="shared" si="30"/>
        <v>0</v>
      </c>
      <c r="K65" s="169">
        <f t="shared" si="30"/>
        <v>521.79999999999995</v>
      </c>
      <c r="L65" s="169">
        <f t="shared" si="30"/>
        <v>10</v>
      </c>
      <c r="M65" s="167">
        <f t="shared" si="30"/>
        <v>824.6</v>
      </c>
      <c r="N65" s="222" t="str">
        <f t="shared" si="32"/>
        <v/>
      </c>
      <c r="O65" s="223">
        <f t="shared" si="32"/>
        <v>58.56</v>
      </c>
      <c r="P65" s="223" t="str">
        <f t="shared" si="32"/>
        <v/>
      </c>
      <c r="Q65" s="223">
        <f t="shared" si="32"/>
        <v>34.786666666666662</v>
      </c>
      <c r="R65" s="223">
        <f t="shared" si="32"/>
        <v>25</v>
      </c>
      <c r="S65" s="224">
        <f t="shared" si="32"/>
        <v>40.421568627450988</v>
      </c>
      <c r="T65" s="62"/>
      <c r="U65" s="62"/>
      <c r="V65" s="62"/>
      <c r="W65" s="62"/>
    </row>
    <row r="66" spans="1:29" s="10" customFormat="1" ht="23.25" customHeight="1" thickTop="1" thickBot="1">
      <c r="A66" s="393" t="s">
        <v>47</v>
      </c>
      <c r="B66" s="371">
        <f>(B11+B22+B33+B44+B55)/5</f>
        <v>0</v>
      </c>
      <c r="C66" s="371">
        <f t="shared" si="33"/>
        <v>55.4</v>
      </c>
      <c r="D66" s="372">
        <f t="shared" si="33"/>
        <v>13.2</v>
      </c>
      <c r="E66" s="372">
        <f t="shared" si="33"/>
        <v>336.6</v>
      </c>
      <c r="F66" s="372">
        <f t="shared" si="33"/>
        <v>98.4</v>
      </c>
      <c r="G66" s="383">
        <f t="shared" si="30"/>
        <v>503.6</v>
      </c>
      <c r="H66" s="371">
        <f>(H11+H22+H33+H44+H55)/5</f>
        <v>0</v>
      </c>
      <c r="I66" s="371">
        <f t="shared" si="30"/>
        <v>1810.2973913043479</v>
      </c>
      <c r="J66" s="372">
        <f t="shared" si="30"/>
        <v>342.6</v>
      </c>
      <c r="K66" s="372">
        <f t="shared" si="30"/>
        <v>11410.242105263158</v>
      </c>
      <c r="L66" s="372">
        <f t="shared" si="30"/>
        <v>2916.6</v>
      </c>
      <c r="M66" s="383">
        <f t="shared" si="30"/>
        <v>16479.739496567508</v>
      </c>
      <c r="N66" s="374" t="str">
        <f t="shared" si="32"/>
        <v/>
      </c>
      <c r="O66" s="375">
        <f t="shared" si="32"/>
        <v>32.676848218490036</v>
      </c>
      <c r="P66" s="375">
        <f t="shared" si="32"/>
        <v>25.954545454545457</v>
      </c>
      <c r="Q66" s="375">
        <f t="shared" si="32"/>
        <v>33.898520811833507</v>
      </c>
      <c r="R66" s="375">
        <f t="shared" si="32"/>
        <v>29.640243902439021</v>
      </c>
      <c r="S66" s="376">
        <f t="shared" si="32"/>
        <v>32.72386714965748</v>
      </c>
      <c r="T66" s="62"/>
      <c r="U66" s="62"/>
      <c r="V66" s="62"/>
      <c r="W66" s="62"/>
    </row>
    <row r="67" spans="1:29" s="10" customFormat="1" ht="23.25" customHeight="1" thickTop="1" thickBot="1">
      <c r="A67" s="225" t="s">
        <v>48</v>
      </c>
      <c r="B67" s="226">
        <f t="shared" si="30"/>
        <v>1259.8</v>
      </c>
      <c r="C67" s="170">
        <f t="shared" si="30"/>
        <v>1873.6</v>
      </c>
      <c r="D67" s="170">
        <f t="shared" si="30"/>
        <v>153.80000000000001</v>
      </c>
      <c r="E67" s="170">
        <f t="shared" si="30"/>
        <v>2265</v>
      </c>
      <c r="F67" s="170">
        <f t="shared" si="30"/>
        <v>447.4</v>
      </c>
      <c r="G67" s="171">
        <f t="shared" si="30"/>
        <v>5999.6</v>
      </c>
      <c r="H67" s="226">
        <f t="shared" si="30"/>
        <v>24298.799999999999</v>
      </c>
      <c r="I67" s="170">
        <f t="shared" si="30"/>
        <v>42111.8</v>
      </c>
      <c r="J67" s="170">
        <f t="shared" si="30"/>
        <v>2973</v>
      </c>
      <c r="K67" s="170">
        <f t="shared" si="30"/>
        <v>48600.800000000003</v>
      </c>
      <c r="L67" s="170">
        <f t="shared" si="30"/>
        <v>9731.7999999999993</v>
      </c>
      <c r="M67" s="171">
        <f t="shared" si="30"/>
        <v>127716.2</v>
      </c>
      <c r="N67" s="227">
        <f t="shared" si="32"/>
        <v>19.28782346404191</v>
      </c>
      <c r="O67" s="228">
        <f t="shared" si="32"/>
        <v>22.476409052092233</v>
      </c>
      <c r="P67" s="228">
        <f t="shared" si="32"/>
        <v>19.330299089726918</v>
      </c>
      <c r="Q67" s="228">
        <f t="shared" si="32"/>
        <v>21.457306843267109</v>
      </c>
      <c r="R67" s="228">
        <f t="shared" si="32"/>
        <v>21.751899865891819</v>
      </c>
      <c r="S67" s="229">
        <f t="shared" si="32"/>
        <v>21.287452496833119</v>
      </c>
      <c r="T67" s="62"/>
      <c r="U67" s="62"/>
      <c r="V67" s="62"/>
      <c r="W67" s="62"/>
    </row>
    <row r="68" spans="1:29" s="10" customFormat="1" ht="15.75" thickTop="1">
      <c r="A68" s="204"/>
      <c r="B68" s="204"/>
      <c r="C68" s="204"/>
      <c r="D68" s="204"/>
      <c r="E68" s="204"/>
      <c r="F68" s="204"/>
      <c r="G68" s="204"/>
      <c r="H68" s="204"/>
      <c r="I68" s="204"/>
      <c r="J68" s="204"/>
      <c r="K68" s="204"/>
      <c r="L68" s="204"/>
      <c r="M68" s="204"/>
      <c r="N68" s="204"/>
      <c r="O68" s="204"/>
      <c r="P68" s="204"/>
      <c r="Q68" s="204"/>
      <c r="R68" s="204"/>
      <c r="S68" s="204"/>
      <c r="T68" s="62"/>
      <c r="U68" s="62"/>
      <c r="V68" s="62"/>
      <c r="W68" s="62"/>
    </row>
    <row r="69" spans="1:29" s="10" customFormat="1" ht="30.75">
      <c r="A69" s="394">
        <f>+[1]SYNTHESE!E3</f>
        <v>2025</v>
      </c>
      <c r="B69" s="204"/>
      <c r="C69" s="204"/>
      <c r="D69" s="204"/>
      <c r="E69" s="204"/>
      <c r="F69" s="204"/>
      <c r="G69" s="204"/>
      <c r="H69" s="204"/>
      <c r="I69" s="204"/>
      <c r="J69" s="204"/>
      <c r="K69" s="204"/>
      <c r="L69" s="204"/>
      <c r="M69" s="204"/>
      <c r="N69" s="204"/>
      <c r="O69" s="204"/>
      <c r="P69" s="204"/>
      <c r="Q69" s="204"/>
      <c r="R69" s="204"/>
      <c r="S69" s="204"/>
      <c r="T69" s="62"/>
      <c r="U69" s="62"/>
      <c r="V69" s="62"/>
      <c r="W69" s="62"/>
    </row>
    <row r="70" spans="1:29" s="10" customFormat="1" ht="27.75" customHeight="1">
      <c r="A70" s="867" t="s">
        <v>21</v>
      </c>
      <c r="B70" s="868" t="s">
        <v>63</v>
      </c>
      <c r="C70" s="869"/>
      <c r="D70" s="870"/>
      <c r="E70" s="870"/>
      <c r="F70" s="870"/>
      <c r="G70" s="871"/>
      <c r="H70" s="868" t="s">
        <v>64</v>
      </c>
      <c r="I70" s="869"/>
      <c r="J70" s="870"/>
      <c r="K70" s="870"/>
      <c r="L70" s="870"/>
      <c r="M70" s="871"/>
      <c r="N70" s="868" t="s">
        <v>65</v>
      </c>
      <c r="O70" s="870"/>
      <c r="P70" s="870"/>
      <c r="Q70" s="870"/>
      <c r="R70" s="870"/>
      <c r="S70" s="872"/>
      <c r="T70" s="62"/>
      <c r="U70" s="62"/>
      <c r="V70" s="62"/>
      <c r="W70" s="62"/>
    </row>
    <row r="71" spans="1:29" s="91" customFormat="1" ht="66" customHeight="1">
      <c r="A71" s="867"/>
      <c r="B71" s="230" t="s">
        <v>76</v>
      </c>
      <c r="C71" s="231" t="s">
        <v>77</v>
      </c>
      <c r="D71" s="232" t="s">
        <v>78</v>
      </c>
      <c r="E71" s="232" t="s">
        <v>79</v>
      </c>
      <c r="F71" s="232" t="s">
        <v>80</v>
      </c>
      <c r="G71" s="162" t="s">
        <v>30</v>
      </c>
      <c r="H71" s="230" t="s">
        <v>76</v>
      </c>
      <c r="I71" s="231" t="s">
        <v>77</v>
      </c>
      <c r="J71" s="232" t="s">
        <v>78</v>
      </c>
      <c r="K71" s="232" t="s">
        <v>79</v>
      </c>
      <c r="L71" s="232" t="s">
        <v>80</v>
      </c>
      <c r="M71" s="162" t="s">
        <v>59</v>
      </c>
      <c r="N71" s="230" t="s">
        <v>76</v>
      </c>
      <c r="O71" s="232" t="s">
        <v>77</v>
      </c>
      <c r="P71" s="232" t="s">
        <v>78</v>
      </c>
      <c r="Q71" s="232" t="s">
        <v>79</v>
      </c>
      <c r="R71" s="232" t="s">
        <v>80</v>
      </c>
      <c r="S71" s="163" t="s">
        <v>59</v>
      </c>
      <c r="T71" s="62"/>
      <c r="U71" s="62"/>
      <c r="V71" s="62"/>
      <c r="W71" s="62"/>
    </row>
    <row r="72" spans="1:29" s="10" customFormat="1" ht="27.75" customHeight="1">
      <c r="A72" s="199" t="s">
        <v>42</v>
      </c>
      <c r="B72" s="148">
        <v>0</v>
      </c>
      <c r="C72" s="200">
        <v>5</v>
      </c>
      <c r="D72" s="149">
        <v>0</v>
      </c>
      <c r="E72" s="149">
        <v>30</v>
      </c>
      <c r="F72" s="149">
        <v>19</v>
      </c>
      <c r="G72" s="150">
        <f>SUM(B72:F72)</f>
        <v>54</v>
      </c>
      <c r="H72" s="148">
        <v>0</v>
      </c>
      <c r="I72" s="200">
        <v>40</v>
      </c>
      <c r="J72" s="149">
        <v>0</v>
      </c>
      <c r="K72" s="149">
        <v>780</v>
      </c>
      <c r="L72" s="149">
        <v>247</v>
      </c>
      <c r="M72" s="150">
        <f>SUM(H72:L72)</f>
        <v>1067</v>
      </c>
      <c r="N72" s="148" t="str">
        <f>IF(OR(H72=0,B72=0),"",H72/B72)</f>
        <v/>
      </c>
      <c r="O72" s="149">
        <f t="shared" ref="O72:S78" si="34">IF(OR(I72=0,C72=0),"",I72/C72)</f>
        <v>8</v>
      </c>
      <c r="P72" s="149" t="str">
        <f t="shared" si="34"/>
        <v/>
      </c>
      <c r="Q72" s="149">
        <f t="shared" si="34"/>
        <v>26</v>
      </c>
      <c r="R72" s="149">
        <f t="shared" si="34"/>
        <v>13</v>
      </c>
      <c r="S72" s="151">
        <f t="shared" si="34"/>
        <v>19.75925925925926</v>
      </c>
      <c r="T72" s="62"/>
      <c r="U72" s="62"/>
      <c r="V72" s="62"/>
      <c r="W72" s="62"/>
      <c r="X72" s="9"/>
      <c r="Y72" s="9"/>
      <c r="Z72" s="9"/>
      <c r="AA72" s="9"/>
      <c r="AB72" s="9"/>
      <c r="AC72" s="9"/>
    </row>
    <row r="73" spans="1:29" s="10" customFormat="1" ht="27.75" customHeight="1">
      <c r="A73" s="233" t="s">
        <v>43</v>
      </c>
      <c r="B73" s="160">
        <v>0</v>
      </c>
      <c r="C73" s="234">
        <v>43</v>
      </c>
      <c r="D73" s="161">
        <v>10</v>
      </c>
      <c r="E73" s="161">
        <v>185</v>
      </c>
      <c r="F73" s="161">
        <v>79</v>
      </c>
      <c r="G73" s="162">
        <f t="shared" ref="G73:G76" si="35">SUM(B73:F73)</f>
        <v>317</v>
      </c>
      <c r="H73" s="160">
        <v>0</v>
      </c>
      <c r="I73" s="234">
        <v>2150</v>
      </c>
      <c r="J73" s="161">
        <v>340</v>
      </c>
      <c r="K73" s="161">
        <v>8140</v>
      </c>
      <c r="L73" s="161">
        <v>3160</v>
      </c>
      <c r="M73" s="162">
        <f t="shared" ref="M73:M76" si="36">SUM(H73:L73)</f>
        <v>13790</v>
      </c>
      <c r="N73" s="160" t="str">
        <f t="shared" ref="N73:N78" si="37">IF(OR(H73=0,B73=0),"",H73/B73)</f>
        <v/>
      </c>
      <c r="O73" s="161">
        <f t="shared" si="34"/>
        <v>50</v>
      </c>
      <c r="P73" s="161">
        <f t="shared" si="34"/>
        <v>34</v>
      </c>
      <c r="Q73" s="161">
        <f t="shared" si="34"/>
        <v>44</v>
      </c>
      <c r="R73" s="161">
        <f t="shared" si="34"/>
        <v>40</v>
      </c>
      <c r="S73" s="163">
        <f t="shared" si="34"/>
        <v>43.501577287066247</v>
      </c>
      <c r="T73" s="62"/>
      <c r="U73" s="62"/>
      <c r="V73" s="62"/>
      <c r="W73" s="62"/>
      <c r="X73" s="9"/>
      <c r="Y73" s="9"/>
      <c r="Z73" s="9"/>
      <c r="AA73" s="9"/>
      <c r="AB73" s="9"/>
      <c r="AC73" s="9"/>
    </row>
    <row r="74" spans="1:29" s="10" customFormat="1" ht="27.75" customHeight="1">
      <c r="A74" s="199" t="s">
        <v>44</v>
      </c>
      <c r="B74" s="148">
        <v>0</v>
      </c>
      <c r="C74" s="200">
        <v>0</v>
      </c>
      <c r="D74" s="149">
        <v>0</v>
      </c>
      <c r="E74" s="149">
        <v>8</v>
      </c>
      <c r="F74" s="149">
        <v>1</v>
      </c>
      <c r="G74" s="150">
        <f t="shared" si="35"/>
        <v>9</v>
      </c>
      <c r="H74" s="148">
        <v>0</v>
      </c>
      <c r="I74" s="200">
        <v>0</v>
      </c>
      <c r="J74" s="149">
        <v>0</v>
      </c>
      <c r="K74" s="149">
        <v>160</v>
      </c>
      <c r="L74" s="149">
        <v>10</v>
      </c>
      <c r="M74" s="150">
        <f t="shared" si="36"/>
        <v>170</v>
      </c>
      <c r="N74" s="148" t="str">
        <f t="shared" si="37"/>
        <v/>
      </c>
      <c r="O74" s="149" t="str">
        <f t="shared" si="34"/>
        <v/>
      </c>
      <c r="P74" s="149" t="str">
        <f t="shared" si="34"/>
        <v/>
      </c>
      <c r="Q74" s="149">
        <f t="shared" si="34"/>
        <v>20</v>
      </c>
      <c r="R74" s="149">
        <f t="shared" si="34"/>
        <v>10</v>
      </c>
      <c r="S74" s="151">
        <f t="shared" si="34"/>
        <v>18.888888888888889</v>
      </c>
      <c r="T74" s="62"/>
      <c r="U74" s="62"/>
      <c r="V74" s="62"/>
      <c r="W74" s="62"/>
      <c r="X74" s="9"/>
      <c r="Y74" s="9"/>
      <c r="Z74" s="9"/>
      <c r="AA74" s="9"/>
      <c r="AB74" s="9"/>
      <c r="AC74" s="9"/>
    </row>
    <row r="75" spans="1:29" s="10" customFormat="1" ht="27.75" customHeight="1">
      <c r="A75" s="233" t="s">
        <v>45</v>
      </c>
      <c r="B75" s="160">
        <v>0</v>
      </c>
      <c r="C75" s="234">
        <v>20</v>
      </c>
      <c r="D75" s="161">
        <v>14</v>
      </c>
      <c r="E75" s="161">
        <v>85</v>
      </c>
      <c r="F75" s="161">
        <v>16</v>
      </c>
      <c r="G75" s="162">
        <f t="shared" si="35"/>
        <v>135</v>
      </c>
      <c r="H75" s="160">
        <v>0</v>
      </c>
      <c r="I75" s="234">
        <v>580</v>
      </c>
      <c r="J75" s="161">
        <v>602</v>
      </c>
      <c r="K75" s="161">
        <v>2890</v>
      </c>
      <c r="L75" s="161">
        <v>720</v>
      </c>
      <c r="M75" s="162">
        <f t="shared" si="36"/>
        <v>4792</v>
      </c>
      <c r="N75" s="160" t="str">
        <f t="shared" si="37"/>
        <v/>
      </c>
      <c r="O75" s="161">
        <f t="shared" si="34"/>
        <v>29</v>
      </c>
      <c r="P75" s="161">
        <f t="shared" si="34"/>
        <v>43</v>
      </c>
      <c r="Q75" s="161">
        <f t="shared" si="34"/>
        <v>34</v>
      </c>
      <c r="R75" s="161">
        <f t="shared" si="34"/>
        <v>45</v>
      </c>
      <c r="S75" s="163">
        <f t="shared" si="34"/>
        <v>35.496296296296293</v>
      </c>
      <c r="T75" s="62"/>
      <c r="U75" s="62"/>
      <c r="V75" s="62"/>
      <c r="W75" s="62"/>
      <c r="X75" s="9"/>
      <c r="Y75" s="9"/>
      <c r="Z75" s="9"/>
      <c r="AA75" s="9"/>
      <c r="AB75" s="9"/>
      <c r="AC75" s="9"/>
    </row>
    <row r="76" spans="1:29" s="10" customFormat="1" ht="27.75" customHeight="1" thickBot="1">
      <c r="A76" s="201" t="s">
        <v>46</v>
      </c>
      <c r="B76" s="152">
        <v>0</v>
      </c>
      <c r="C76" s="202">
        <v>5</v>
      </c>
      <c r="D76" s="153">
        <v>0</v>
      </c>
      <c r="E76" s="153">
        <v>15</v>
      </c>
      <c r="F76" s="153">
        <v>1</v>
      </c>
      <c r="G76" s="154">
        <f t="shared" si="35"/>
        <v>21</v>
      </c>
      <c r="H76" s="152">
        <v>0</v>
      </c>
      <c r="I76" s="202">
        <v>235</v>
      </c>
      <c r="J76" s="153">
        <v>0</v>
      </c>
      <c r="K76" s="153">
        <v>570</v>
      </c>
      <c r="L76" s="153">
        <v>25</v>
      </c>
      <c r="M76" s="154">
        <f t="shared" si="36"/>
        <v>830</v>
      </c>
      <c r="N76" s="152" t="str">
        <f t="shared" si="37"/>
        <v/>
      </c>
      <c r="O76" s="153">
        <f t="shared" si="34"/>
        <v>47</v>
      </c>
      <c r="P76" s="153" t="str">
        <f t="shared" si="34"/>
        <v/>
      </c>
      <c r="Q76" s="153">
        <f t="shared" si="34"/>
        <v>38</v>
      </c>
      <c r="R76" s="153">
        <f t="shared" si="34"/>
        <v>25</v>
      </c>
      <c r="S76" s="155">
        <f t="shared" si="34"/>
        <v>39.523809523809526</v>
      </c>
      <c r="T76" s="62"/>
      <c r="U76" s="62"/>
      <c r="V76" s="62"/>
      <c r="W76" s="62"/>
      <c r="X76" s="9"/>
      <c r="Y76" s="9"/>
      <c r="Z76" s="9"/>
      <c r="AA76" s="9"/>
      <c r="AB76" s="9"/>
      <c r="AC76" s="9"/>
    </row>
    <row r="77" spans="1:29" s="10" customFormat="1" ht="27.75" customHeight="1" thickTop="1" thickBot="1">
      <c r="A77" s="235" t="s">
        <v>47</v>
      </c>
      <c r="B77" s="108">
        <f>SUM(B72:B76)</f>
        <v>0</v>
      </c>
      <c r="C77" s="108">
        <f>SUM(C72:C76)</f>
        <v>73</v>
      </c>
      <c r="D77" s="109">
        <f t="shared" ref="D77:F77" si="38">SUM(D72:D76)</f>
        <v>24</v>
      </c>
      <c r="E77" s="109">
        <f t="shared" si="38"/>
        <v>323</v>
      </c>
      <c r="F77" s="109">
        <f t="shared" si="38"/>
        <v>116</v>
      </c>
      <c r="G77" s="110">
        <f t="shared" ref="G77" si="39">SUM(B77:F77)</f>
        <v>536</v>
      </c>
      <c r="H77" s="108">
        <f>SUM(H72:H76)</f>
        <v>0</v>
      </c>
      <c r="I77" s="108">
        <f>SUM(I72:I76)</f>
        <v>3005</v>
      </c>
      <c r="J77" s="109">
        <f t="shared" ref="J77:L77" si="40">SUM(J72:J76)</f>
        <v>942</v>
      </c>
      <c r="K77" s="109">
        <f t="shared" si="40"/>
        <v>12540</v>
      </c>
      <c r="L77" s="109">
        <f t="shared" si="40"/>
        <v>4162</v>
      </c>
      <c r="M77" s="110">
        <f t="shared" ref="M77:M78" si="41">SUM(H77:L77)</f>
        <v>20649</v>
      </c>
      <c r="N77" s="108" t="str">
        <f t="shared" si="37"/>
        <v/>
      </c>
      <c r="O77" s="109">
        <f t="shared" si="34"/>
        <v>41.164383561643838</v>
      </c>
      <c r="P77" s="109">
        <f t="shared" si="34"/>
        <v>39.25</v>
      </c>
      <c r="Q77" s="109">
        <f t="shared" si="34"/>
        <v>38.823529411764703</v>
      </c>
      <c r="R77" s="109">
        <f t="shared" si="34"/>
        <v>35.879310344827587</v>
      </c>
      <c r="S77" s="164">
        <f t="shared" si="34"/>
        <v>38.524253731343286</v>
      </c>
      <c r="T77" s="62"/>
      <c r="U77" s="62"/>
      <c r="V77" s="62"/>
      <c r="W77" s="62"/>
      <c r="X77" s="9"/>
      <c r="Y77" s="9"/>
      <c r="Z77" s="9"/>
      <c r="AA77" s="9"/>
      <c r="AB77" s="9"/>
      <c r="AC77" s="9"/>
    </row>
    <row r="78" spans="1:29" s="10" customFormat="1" ht="27.75" customHeight="1" thickTop="1" thickBot="1">
      <c r="A78" s="203" t="s">
        <v>48</v>
      </c>
      <c r="B78" s="156"/>
      <c r="C78" s="156"/>
      <c r="D78" s="156"/>
      <c r="E78" s="156"/>
      <c r="F78" s="156"/>
      <c r="G78" s="157">
        <v>6200</v>
      </c>
      <c r="H78" s="156">
        <v>25200</v>
      </c>
      <c r="I78" s="156">
        <v>50500</v>
      </c>
      <c r="J78" s="156">
        <v>5400</v>
      </c>
      <c r="K78" s="156">
        <v>52200</v>
      </c>
      <c r="L78" s="156">
        <v>11300</v>
      </c>
      <c r="M78" s="157">
        <f t="shared" si="41"/>
        <v>144600</v>
      </c>
      <c r="N78" s="236" t="str">
        <f t="shared" si="37"/>
        <v/>
      </c>
      <c r="O78" s="236" t="str">
        <f t="shared" si="34"/>
        <v/>
      </c>
      <c r="P78" s="236" t="str">
        <f t="shared" si="34"/>
        <v/>
      </c>
      <c r="Q78" s="236" t="str">
        <f t="shared" si="34"/>
        <v/>
      </c>
      <c r="R78" s="236" t="str">
        <f t="shared" si="34"/>
        <v/>
      </c>
      <c r="S78" s="237">
        <f t="shared" si="34"/>
        <v>23.322580645161292</v>
      </c>
      <c r="T78" s="62"/>
      <c r="U78" s="62"/>
      <c r="V78" s="62"/>
      <c r="W78" s="62"/>
      <c r="X78" s="9"/>
      <c r="Y78" s="9"/>
      <c r="Z78" s="9"/>
      <c r="AA78" s="9"/>
      <c r="AB78" s="9"/>
      <c r="AC78" s="9"/>
    </row>
    <row r="79" spans="1:29" s="10" customFormat="1" ht="15.75" thickTop="1">
      <c r="A79" s="193"/>
      <c r="B79" s="193"/>
      <c r="C79" s="193"/>
      <c r="D79" s="193"/>
      <c r="E79" s="193"/>
      <c r="F79" s="193"/>
      <c r="G79" s="193"/>
      <c r="H79" s="193"/>
      <c r="I79" s="193"/>
      <c r="J79" s="193"/>
      <c r="K79" s="193"/>
      <c r="L79" s="193"/>
      <c r="M79" s="193"/>
      <c r="N79" s="193"/>
      <c r="O79" s="193"/>
      <c r="P79" s="193"/>
      <c r="Q79" s="193"/>
      <c r="R79" s="193"/>
      <c r="S79" s="193"/>
      <c r="T79" s="62"/>
      <c r="U79" s="62"/>
      <c r="V79" s="62"/>
      <c r="W79" s="62"/>
      <c r="X79" s="9"/>
      <c r="Y79" s="9"/>
      <c r="Z79" s="9"/>
      <c r="AA79" s="9"/>
      <c r="AB79" s="9"/>
      <c r="AC79" s="9"/>
    </row>
    <row r="80" spans="1:29" s="10" customFormat="1">
      <c r="A80" s="193"/>
      <c r="B80" s="193"/>
      <c r="C80" s="193"/>
      <c r="D80" s="193"/>
      <c r="E80" s="193"/>
      <c r="F80" s="193"/>
      <c r="G80" s="193"/>
      <c r="H80" s="193"/>
      <c r="I80" s="193"/>
      <c r="J80" s="193"/>
      <c r="K80" s="193"/>
      <c r="L80" s="204"/>
      <c r="M80" s="193"/>
      <c r="N80" s="193"/>
      <c r="O80" s="193"/>
      <c r="P80" s="193"/>
      <c r="Q80" s="193"/>
      <c r="R80" s="193"/>
      <c r="S80" s="193"/>
      <c r="T80" s="62"/>
      <c r="U80" s="62"/>
      <c r="V80" s="62"/>
      <c r="W80" s="62"/>
      <c r="X80" s="9"/>
      <c r="Y80" s="9"/>
      <c r="Z80" s="9"/>
      <c r="AA80" s="9"/>
      <c r="AB80" s="9"/>
      <c r="AC80" s="9"/>
    </row>
    <row r="81" spans="1:29" s="10" customFormat="1" ht="30.75">
      <c r="A81" s="192" t="s">
        <v>52</v>
      </c>
      <c r="B81" s="193"/>
      <c r="C81" s="193"/>
      <c r="D81" s="193"/>
      <c r="E81" s="193"/>
      <c r="F81" s="193"/>
      <c r="G81" s="193"/>
      <c r="H81" s="193"/>
      <c r="I81" s="193"/>
      <c r="J81" s="193"/>
      <c r="K81" s="193"/>
      <c r="L81" s="193"/>
      <c r="M81" s="193"/>
      <c r="N81" s="193"/>
      <c r="O81" s="193"/>
      <c r="P81" s="193"/>
      <c r="Q81" s="193"/>
      <c r="R81" s="193"/>
      <c r="S81" s="193"/>
      <c r="T81" s="9"/>
      <c r="U81" s="9"/>
      <c r="V81" s="9"/>
      <c r="W81" s="9"/>
      <c r="X81" s="9"/>
      <c r="Y81" s="9"/>
      <c r="Z81" s="9"/>
      <c r="AA81" s="9"/>
      <c r="AB81" s="9"/>
      <c r="AC81" s="9"/>
    </row>
    <row r="82" spans="1:29" s="10" customFormat="1" ht="31.5" customHeight="1">
      <c r="A82" s="862" t="s">
        <v>21</v>
      </c>
      <c r="B82" s="864" t="s">
        <v>73</v>
      </c>
      <c r="C82" s="865"/>
      <c r="D82" s="865"/>
      <c r="E82" s="865"/>
      <c r="F82" s="865"/>
      <c r="G82" s="866"/>
      <c r="H82" s="864" t="s">
        <v>74</v>
      </c>
      <c r="I82" s="865"/>
      <c r="J82" s="865"/>
      <c r="K82" s="865"/>
      <c r="L82" s="865"/>
      <c r="M82" s="866"/>
      <c r="N82" s="864" t="s">
        <v>75</v>
      </c>
      <c r="O82" s="865"/>
      <c r="P82" s="865"/>
      <c r="Q82" s="865"/>
      <c r="R82" s="865"/>
      <c r="S82" s="866"/>
      <c r="T82" s="62"/>
      <c r="U82" s="62"/>
      <c r="V82" s="62"/>
      <c r="W82" s="62"/>
    </row>
    <row r="83" spans="1:29" s="10" customFormat="1" ht="106.5" customHeight="1">
      <c r="A83" s="863"/>
      <c r="B83" s="205" t="s">
        <v>76</v>
      </c>
      <c r="C83" s="206" t="s">
        <v>77</v>
      </c>
      <c r="D83" s="207" t="s">
        <v>78</v>
      </c>
      <c r="E83" s="207" t="s">
        <v>79</v>
      </c>
      <c r="F83" s="207" t="s">
        <v>80</v>
      </c>
      <c r="G83" s="208" t="s">
        <v>30</v>
      </c>
      <c r="H83" s="205" t="s">
        <v>76</v>
      </c>
      <c r="I83" s="206" t="s">
        <v>77</v>
      </c>
      <c r="J83" s="207" t="s">
        <v>78</v>
      </c>
      <c r="K83" s="207" t="s">
        <v>79</v>
      </c>
      <c r="L83" s="207" t="s">
        <v>80</v>
      </c>
      <c r="M83" s="208" t="s">
        <v>59</v>
      </c>
      <c r="N83" s="205" t="s">
        <v>76</v>
      </c>
      <c r="O83" s="206" t="s">
        <v>77</v>
      </c>
      <c r="P83" s="207" t="s">
        <v>78</v>
      </c>
      <c r="Q83" s="207" t="s">
        <v>79</v>
      </c>
      <c r="R83" s="207" t="s">
        <v>80</v>
      </c>
      <c r="S83" s="208" t="s">
        <v>19</v>
      </c>
      <c r="T83" s="62"/>
      <c r="U83" s="62"/>
      <c r="V83" s="62"/>
      <c r="W83" s="62"/>
    </row>
    <row r="84" spans="1:29" s="10" customFormat="1" ht="22.5" customHeight="1">
      <c r="A84" s="215" t="s">
        <v>42</v>
      </c>
      <c r="B84" s="251" t="str">
        <f>IF(B72=0,"",(B72-B50)/B50)</f>
        <v/>
      </c>
      <c r="C84" s="252">
        <f t="shared" ref="C84:M84" si="42">IF(C72=0,"",(C72-C50)/C50)</f>
        <v>0</v>
      </c>
      <c r="D84" s="253" t="str">
        <f t="shared" si="42"/>
        <v/>
      </c>
      <c r="E84" s="253">
        <f t="shared" si="42"/>
        <v>0</v>
      </c>
      <c r="F84" s="253">
        <f t="shared" si="42"/>
        <v>-0.05</v>
      </c>
      <c r="G84" s="592">
        <f t="shared" si="42"/>
        <v>-1.8181818181818181E-2</v>
      </c>
      <c r="H84" s="251" t="str">
        <f t="shared" si="42"/>
        <v/>
      </c>
      <c r="I84" s="252">
        <f t="shared" si="42"/>
        <v>-0.2</v>
      </c>
      <c r="J84" s="253" t="str">
        <f t="shared" si="42"/>
        <v/>
      </c>
      <c r="K84" s="253">
        <f t="shared" si="42"/>
        <v>0.52941176470588236</v>
      </c>
      <c r="L84" s="253">
        <f t="shared" si="42"/>
        <v>0.37222222222222223</v>
      </c>
      <c r="M84" s="592">
        <f t="shared" si="42"/>
        <v>0.44189189189189187</v>
      </c>
      <c r="N84" s="251" t="str">
        <f>IF(N72="","",(N72-N50)/N50)</f>
        <v/>
      </c>
      <c r="O84" s="253">
        <f t="shared" ref="O84:S84" si="43">IF(O72="","",(O72-O50)/O50)</f>
        <v>-0.2</v>
      </c>
      <c r="P84" s="253" t="str">
        <f t="shared" si="43"/>
        <v/>
      </c>
      <c r="Q84" s="253">
        <f t="shared" si="43"/>
        <v>0.52941176470588236</v>
      </c>
      <c r="R84" s="253">
        <f t="shared" si="43"/>
        <v>0.44444444444444442</v>
      </c>
      <c r="S84" s="592">
        <f t="shared" si="43"/>
        <v>0.46859359359359354</v>
      </c>
      <c r="T84" s="62"/>
      <c r="U84" s="62"/>
      <c r="V84" s="62"/>
      <c r="W84" s="62"/>
    </row>
    <row r="85" spans="1:29" s="10" customFormat="1" ht="22.5" customHeight="1">
      <c r="A85" s="254" t="s">
        <v>43</v>
      </c>
      <c r="B85" s="255" t="str">
        <f t="shared" ref="B85:M89" si="44">IF(B73=0,"",(B73-B51)/B51)</f>
        <v/>
      </c>
      <c r="C85" s="256">
        <f t="shared" si="44"/>
        <v>-0.14000000000000001</v>
      </c>
      <c r="D85" s="257">
        <f t="shared" si="44"/>
        <v>0</v>
      </c>
      <c r="E85" s="257">
        <f t="shared" si="44"/>
        <v>-2.6315789473684209E-2</v>
      </c>
      <c r="F85" s="257">
        <f t="shared" si="44"/>
        <v>-1.2500000000000001E-2</v>
      </c>
      <c r="G85" s="593">
        <f t="shared" si="44"/>
        <v>-3.9393939393939391E-2</v>
      </c>
      <c r="H85" s="255" t="str">
        <f t="shared" si="44"/>
        <v/>
      </c>
      <c r="I85" s="256">
        <f t="shared" si="44"/>
        <v>1.1499999999999999</v>
      </c>
      <c r="J85" s="257">
        <f t="shared" si="44"/>
        <v>9.6774193548387094E-2</v>
      </c>
      <c r="K85" s="257">
        <f t="shared" si="44"/>
        <v>7.1052631578947367E-2</v>
      </c>
      <c r="L85" s="257">
        <f t="shared" si="44"/>
        <v>8.9655172413793102E-2</v>
      </c>
      <c r="M85" s="593">
        <f t="shared" si="44"/>
        <v>0.16765453005927181</v>
      </c>
      <c r="N85" s="255" t="str">
        <f t="shared" ref="N85:S90" si="45">IF(N73="","",(N73-N51)/N51)</f>
        <v/>
      </c>
      <c r="O85" s="257">
        <f t="shared" si="45"/>
        <v>1.5</v>
      </c>
      <c r="P85" s="257">
        <f t="shared" si="45"/>
        <v>9.6774193548387094E-2</v>
      </c>
      <c r="Q85" s="257">
        <f t="shared" si="45"/>
        <v>0.1</v>
      </c>
      <c r="R85" s="257">
        <f t="shared" si="45"/>
        <v>0.10344827586206896</v>
      </c>
      <c r="S85" s="593">
        <f t="shared" si="45"/>
        <v>0.21553941615003058</v>
      </c>
      <c r="T85" s="62"/>
      <c r="U85" s="62"/>
      <c r="V85" s="62"/>
      <c r="W85" s="62"/>
    </row>
    <row r="86" spans="1:29" s="10" customFormat="1" ht="22.5" customHeight="1">
      <c r="A86" s="215" t="s">
        <v>44</v>
      </c>
      <c r="B86" s="251" t="str">
        <f t="shared" si="44"/>
        <v/>
      </c>
      <c r="C86" s="252" t="str">
        <f t="shared" si="44"/>
        <v/>
      </c>
      <c r="D86" s="253" t="str">
        <f t="shared" si="44"/>
        <v/>
      </c>
      <c r="E86" s="253">
        <f t="shared" si="44"/>
        <v>0</v>
      </c>
      <c r="F86" s="253">
        <f t="shared" si="44"/>
        <v>0</v>
      </c>
      <c r="G86" s="592">
        <f t="shared" si="44"/>
        <v>0</v>
      </c>
      <c r="H86" s="251" t="str">
        <f t="shared" si="44"/>
        <v/>
      </c>
      <c r="I86" s="252" t="str">
        <f t="shared" si="44"/>
        <v/>
      </c>
      <c r="J86" s="253" t="str">
        <f t="shared" si="44"/>
        <v/>
      </c>
      <c r="K86" s="253">
        <f t="shared" si="44"/>
        <v>0</v>
      </c>
      <c r="L86" s="253">
        <f t="shared" si="44"/>
        <v>0.1111111111111111</v>
      </c>
      <c r="M86" s="592">
        <f t="shared" si="44"/>
        <v>5.9171597633136093E-3</v>
      </c>
      <c r="N86" s="251" t="str">
        <f t="shared" si="45"/>
        <v/>
      </c>
      <c r="O86" s="253" t="str">
        <f t="shared" si="45"/>
        <v/>
      </c>
      <c r="P86" s="253" t="str">
        <f t="shared" si="45"/>
        <v/>
      </c>
      <c r="Q86" s="253">
        <f t="shared" si="45"/>
        <v>0</v>
      </c>
      <c r="R86" s="253">
        <f t="shared" si="45"/>
        <v>0.1111111111111111</v>
      </c>
      <c r="S86" s="592">
        <f t="shared" si="45"/>
        <v>5.9171597633135885E-3</v>
      </c>
      <c r="T86" s="62"/>
      <c r="U86" s="62"/>
      <c r="V86" s="62"/>
      <c r="W86" s="62"/>
    </row>
    <row r="87" spans="1:29" s="10" customFormat="1" ht="22.5" customHeight="1">
      <c r="A87" s="254" t="s">
        <v>45</v>
      </c>
      <c r="B87" s="255" t="str">
        <f t="shared" si="44"/>
        <v/>
      </c>
      <c r="C87" s="256">
        <f t="shared" si="44"/>
        <v>0</v>
      </c>
      <c r="D87" s="257">
        <f t="shared" si="44"/>
        <v>0</v>
      </c>
      <c r="E87" s="257">
        <f t="shared" si="44"/>
        <v>0</v>
      </c>
      <c r="F87" s="257">
        <f t="shared" si="44"/>
        <v>0</v>
      </c>
      <c r="G87" s="593">
        <f t="shared" si="44"/>
        <v>0</v>
      </c>
      <c r="H87" s="255" t="str">
        <f t="shared" si="44"/>
        <v/>
      </c>
      <c r="I87" s="256">
        <f t="shared" si="44"/>
        <v>0.38095238095238093</v>
      </c>
      <c r="J87" s="257">
        <f t="shared" si="44"/>
        <v>0.59259259259259256</v>
      </c>
      <c r="K87" s="257">
        <f t="shared" si="44"/>
        <v>9.6774193548387094E-2</v>
      </c>
      <c r="L87" s="257">
        <f t="shared" si="44"/>
        <v>0.46938775510204084</v>
      </c>
      <c r="M87" s="593">
        <f t="shared" si="44"/>
        <v>0.22151414733622227</v>
      </c>
      <c r="N87" s="255" t="str">
        <f t="shared" si="45"/>
        <v/>
      </c>
      <c r="O87" s="257">
        <f t="shared" si="45"/>
        <v>0.38095238095238093</v>
      </c>
      <c r="P87" s="257">
        <f t="shared" si="45"/>
        <v>0.59259259259259256</v>
      </c>
      <c r="Q87" s="257">
        <f t="shared" si="45"/>
        <v>9.6774193548387094E-2</v>
      </c>
      <c r="R87" s="257">
        <f t="shared" si="45"/>
        <v>0.46938775510204084</v>
      </c>
      <c r="S87" s="593">
        <f t="shared" si="45"/>
        <v>0.22151414733622213</v>
      </c>
      <c r="T87" s="62"/>
      <c r="U87" s="62"/>
      <c r="V87" s="62"/>
      <c r="W87" s="62"/>
    </row>
    <row r="88" spans="1:29" s="10" customFormat="1" ht="22.5" customHeight="1" thickBot="1">
      <c r="A88" s="258" t="s">
        <v>46</v>
      </c>
      <c r="B88" s="259" t="str">
        <f t="shared" si="44"/>
        <v/>
      </c>
      <c r="C88" s="260">
        <f t="shared" si="44"/>
        <v>0</v>
      </c>
      <c r="D88" s="261" t="str">
        <f t="shared" si="44"/>
        <v/>
      </c>
      <c r="E88" s="261">
        <f t="shared" si="44"/>
        <v>0</v>
      </c>
      <c r="F88" s="261">
        <f t="shared" si="44"/>
        <v>0</v>
      </c>
      <c r="G88" s="594">
        <f t="shared" si="44"/>
        <v>0</v>
      </c>
      <c r="H88" s="259" t="str">
        <f t="shared" si="44"/>
        <v/>
      </c>
      <c r="I88" s="260">
        <f t="shared" si="44"/>
        <v>-2.0833333333333332E-2</v>
      </c>
      <c r="J88" s="261" t="str">
        <f t="shared" si="44"/>
        <v/>
      </c>
      <c r="K88" s="261">
        <f t="shared" si="44"/>
        <v>0.56164383561643838</v>
      </c>
      <c r="L88" s="261">
        <f t="shared" si="44"/>
        <v>0</v>
      </c>
      <c r="M88" s="594">
        <f t="shared" si="44"/>
        <v>0.31746031746031744</v>
      </c>
      <c r="N88" s="259" t="str">
        <f t="shared" si="45"/>
        <v/>
      </c>
      <c r="O88" s="261">
        <f t="shared" si="45"/>
        <v>-2.0833333333333332E-2</v>
      </c>
      <c r="P88" s="261" t="str">
        <f t="shared" si="45"/>
        <v/>
      </c>
      <c r="Q88" s="261">
        <f t="shared" si="45"/>
        <v>0.56164383561643838</v>
      </c>
      <c r="R88" s="261">
        <f t="shared" si="45"/>
        <v>0</v>
      </c>
      <c r="S88" s="594">
        <f t="shared" si="45"/>
        <v>0.3174603174603175</v>
      </c>
      <c r="T88" s="62"/>
      <c r="U88" s="62"/>
      <c r="V88" s="62"/>
      <c r="W88" s="62"/>
    </row>
    <row r="89" spans="1:29" s="10" customFormat="1" ht="23.25" customHeight="1" thickTop="1" thickBot="1">
      <c r="A89" s="262" t="s">
        <v>47</v>
      </c>
      <c r="B89" s="263" t="str">
        <f t="shared" si="44"/>
        <v/>
      </c>
      <c r="C89" s="263">
        <f t="shared" si="44"/>
        <v>-8.7499999999999994E-2</v>
      </c>
      <c r="D89" s="264">
        <f t="shared" si="44"/>
        <v>0</v>
      </c>
      <c r="E89" s="264">
        <f t="shared" si="44"/>
        <v>-1.524390243902439E-2</v>
      </c>
      <c r="F89" s="264">
        <f t="shared" si="44"/>
        <v>-1.6949152542372881E-2</v>
      </c>
      <c r="G89" s="265">
        <f t="shared" si="44"/>
        <v>-2.5454545454545455E-2</v>
      </c>
      <c r="H89" s="263" t="str">
        <f t="shared" si="44"/>
        <v/>
      </c>
      <c r="I89" s="263">
        <f t="shared" si="44"/>
        <v>0.75730994152046782</v>
      </c>
      <c r="J89" s="264">
        <f t="shared" si="44"/>
        <v>0.3691860465116279</v>
      </c>
      <c r="K89" s="264">
        <f t="shared" si="44"/>
        <v>0.1126885536823425</v>
      </c>
      <c r="L89" s="264">
        <f t="shared" si="44"/>
        <v>0.15482796892341844</v>
      </c>
      <c r="M89" s="265">
        <f t="shared" si="44"/>
        <v>0.19551875868457619</v>
      </c>
      <c r="N89" s="263" t="str">
        <f t="shared" si="45"/>
        <v/>
      </c>
      <c r="O89" s="264">
        <f t="shared" si="45"/>
        <v>0.92581911399503336</v>
      </c>
      <c r="P89" s="264">
        <f t="shared" si="45"/>
        <v>0.36918604651162784</v>
      </c>
      <c r="Q89" s="264">
        <f t="shared" si="45"/>
        <v>0.12991283469909695</v>
      </c>
      <c r="R89" s="264">
        <f t="shared" si="45"/>
        <v>0.17473879597382228</v>
      </c>
      <c r="S89" s="265">
        <f t="shared" si="45"/>
        <v>0.22674499491887495</v>
      </c>
      <c r="T89" s="62"/>
      <c r="U89" s="62"/>
      <c r="V89" s="62"/>
      <c r="W89" s="62"/>
    </row>
    <row r="90" spans="1:29" s="10" customFormat="1" ht="23.25" customHeight="1" thickTop="1" thickBot="1">
      <c r="A90" s="266" t="s">
        <v>48</v>
      </c>
      <c r="B90" s="267" t="str">
        <f>IF(OR(B56="",B78=""),"",(B78-B56)/B56)</f>
        <v/>
      </c>
      <c r="C90" s="268" t="str">
        <f t="shared" ref="C90:P90" si="46">IF(OR(C56="",C78=""),"",(C78-C56)/C56)</f>
        <v/>
      </c>
      <c r="D90" s="268" t="str">
        <f t="shared" si="46"/>
        <v/>
      </c>
      <c r="E90" s="268" t="str">
        <f t="shared" si="46"/>
        <v/>
      </c>
      <c r="F90" s="268" t="str">
        <f t="shared" si="46"/>
        <v/>
      </c>
      <c r="G90" s="269">
        <f t="shared" si="46"/>
        <v>-3.3756630766757756E-3</v>
      </c>
      <c r="H90" s="267">
        <f t="shared" si="46"/>
        <v>-9.5801937567276646E-2</v>
      </c>
      <c r="I90" s="268">
        <f t="shared" si="46"/>
        <v>-5.7097853908249655E-3</v>
      </c>
      <c r="J90" s="268">
        <f t="shared" si="46"/>
        <v>3.9040713887339654E-3</v>
      </c>
      <c r="K90" s="268">
        <f t="shared" si="46"/>
        <v>-9.2620710598238683E-3</v>
      </c>
      <c r="L90" s="268">
        <f t="shared" si="46"/>
        <v>-8.424008424008424E-3</v>
      </c>
      <c r="M90" s="269">
        <f t="shared" si="46"/>
        <v>-2.3784287382783226E-2</v>
      </c>
      <c r="N90" s="267" t="str">
        <f t="shared" si="46"/>
        <v/>
      </c>
      <c r="O90" s="268" t="str">
        <f t="shared" si="46"/>
        <v/>
      </c>
      <c r="P90" s="268" t="str">
        <f t="shared" si="46"/>
        <v/>
      </c>
      <c r="Q90" s="268" t="str">
        <f t="shared" si="45"/>
        <v/>
      </c>
      <c r="R90" s="268" t="str">
        <f t="shared" si="45"/>
        <v/>
      </c>
      <c r="S90" s="595">
        <f t="shared" si="45"/>
        <v>-2.0477750291660265E-2</v>
      </c>
      <c r="T90" s="62"/>
      <c r="U90" s="62"/>
      <c r="V90" s="62"/>
      <c r="W90" s="62"/>
    </row>
    <row r="91" spans="1:29" s="10" customFormat="1" ht="15.75" thickTop="1">
      <c r="A91" s="250"/>
      <c r="B91" s="250"/>
      <c r="C91" s="250"/>
      <c r="D91" s="250"/>
      <c r="E91" s="250"/>
      <c r="F91" s="250"/>
      <c r="G91" s="250"/>
      <c r="H91" s="250"/>
      <c r="I91" s="250"/>
      <c r="J91" s="250"/>
      <c r="K91" s="250"/>
      <c r="L91" s="250"/>
      <c r="M91" s="250"/>
      <c r="N91" s="250"/>
      <c r="O91" s="250"/>
      <c r="P91" s="250"/>
      <c r="Q91" s="250"/>
      <c r="R91" s="250"/>
      <c r="S91" s="250"/>
      <c r="T91" s="9"/>
      <c r="U91" s="9"/>
      <c r="V91" s="9"/>
      <c r="W91" s="9"/>
      <c r="X91" s="9"/>
      <c r="Y91" s="9"/>
      <c r="Z91" s="9"/>
      <c r="AA91" s="9"/>
      <c r="AB91" s="9"/>
      <c r="AC91" s="9"/>
    </row>
    <row r="92" spans="1:29" s="10" customFormat="1" ht="30.75">
      <c r="A92" s="192" t="s">
        <v>53</v>
      </c>
      <c r="B92" s="250"/>
      <c r="C92" s="250"/>
      <c r="D92" s="250"/>
      <c r="E92" s="250"/>
      <c r="F92" s="250"/>
      <c r="G92" s="250"/>
      <c r="H92" s="250"/>
      <c r="I92" s="250"/>
      <c r="J92" s="250"/>
      <c r="K92" s="250"/>
      <c r="L92" s="250"/>
      <c r="M92" s="250"/>
      <c r="N92" s="250"/>
      <c r="O92" s="250"/>
      <c r="P92" s="250"/>
      <c r="Q92" s="250"/>
      <c r="R92" s="250"/>
      <c r="S92" s="250"/>
      <c r="T92" s="9"/>
      <c r="U92" s="9"/>
      <c r="V92" s="9"/>
      <c r="W92" s="9"/>
      <c r="X92" s="9"/>
      <c r="Y92" s="9"/>
      <c r="Z92" s="9"/>
      <c r="AA92" s="9"/>
      <c r="AB92" s="9"/>
      <c r="AC92" s="9"/>
    </row>
    <row r="93" spans="1:29" s="10" customFormat="1" ht="31.5" customHeight="1">
      <c r="A93" s="862" t="s">
        <v>21</v>
      </c>
      <c r="B93" s="864" t="s">
        <v>73</v>
      </c>
      <c r="C93" s="865"/>
      <c r="D93" s="865"/>
      <c r="E93" s="865"/>
      <c r="F93" s="865"/>
      <c r="G93" s="866"/>
      <c r="H93" s="864" t="s">
        <v>74</v>
      </c>
      <c r="I93" s="865"/>
      <c r="J93" s="865"/>
      <c r="K93" s="865"/>
      <c r="L93" s="865"/>
      <c r="M93" s="866"/>
      <c r="N93" s="864" t="s">
        <v>75</v>
      </c>
      <c r="O93" s="865"/>
      <c r="P93" s="865"/>
      <c r="Q93" s="865"/>
      <c r="R93" s="865"/>
      <c r="S93" s="866"/>
      <c r="T93" s="62"/>
      <c r="U93" s="62"/>
      <c r="V93" s="62"/>
      <c r="W93" s="62"/>
    </row>
    <row r="94" spans="1:29" s="10" customFormat="1" ht="106.5" customHeight="1">
      <c r="A94" s="863"/>
      <c r="B94" s="205" t="s">
        <v>76</v>
      </c>
      <c r="C94" s="206" t="s">
        <v>77</v>
      </c>
      <c r="D94" s="207" t="s">
        <v>78</v>
      </c>
      <c r="E94" s="207" t="s">
        <v>79</v>
      </c>
      <c r="F94" s="207" t="s">
        <v>80</v>
      </c>
      <c r="G94" s="208" t="s">
        <v>30</v>
      </c>
      <c r="H94" s="205" t="s">
        <v>76</v>
      </c>
      <c r="I94" s="206" t="s">
        <v>77</v>
      </c>
      <c r="J94" s="207" t="s">
        <v>78</v>
      </c>
      <c r="K94" s="207" t="s">
        <v>79</v>
      </c>
      <c r="L94" s="207" t="s">
        <v>80</v>
      </c>
      <c r="M94" s="208" t="s">
        <v>59</v>
      </c>
      <c r="N94" s="205" t="s">
        <v>76</v>
      </c>
      <c r="O94" s="206" t="s">
        <v>77</v>
      </c>
      <c r="P94" s="207" t="s">
        <v>78</v>
      </c>
      <c r="Q94" s="207" t="s">
        <v>79</v>
      </c>
      <c r="R94" s="207" t="s">
        <v>80</v>
      </c>
      <c r="S94" s="208" t="s">
        <v>19</v>
      </c>
      <c r="T94" s="62"/>
      <c r="U94" s="62"/>
      <c r="V94" s="62"/>
      <c r="W94" s="62"/>
    </row>
    <row r="95" spans="1:29" s="10" customFormat="1" ht="22.5" customHeight="1">
      <c r="A95" s="215" t="s">
        <v>42</v>
      </c>
      <c r="B95" s="251" t="str">
        <f>IF(B72=0,"",(B72-B61)/B72)</f>
        <v/>
      </c>
      <c r="C95" s="252">
        <f t="shared" ref="C95:M95" si="47">IF(C72=0,"",(C72-C61)/C72)</f>
        <v>0</v>
      </c>
      <c r="D95" s="253" t="str">
        <f t="shared" si="47"/>
        <v/>
      </c>
      <c r="E95" s="253">
        <f t="shared" si="47"/>
        <v>1.3333333333333286E-2</v>
      </c>
      <c r="F95" s="253">
        <f t="shared" si="47"/>
        <v>7.3684210526315713E-2</v>
      </c>
      <c r="G95" s="592">
        <f t="shared" si="47"/>
        <v>3.3333333333333277E-2</v>
      </c>
      <c r="H95" s="251" t="str">
        <f t="shared" si="47"/>
        <v/>
      </c>
      <c r="I95" s="252">
        <f t="shared" si="47"/>
        <v>-3.2924347826086957</v>
      </c>
      <c r="J95" s="253" t="str">
        <f t="shared" si="47"/>
        <v/>
      </c>
      <c r="K95" s="253">
        <f t="shared" si="47"/>
        <v>0.348663967611336</v>
      </c>
      <c r="L95" s="253">
        <f t="shared" si="47"/>
        <v>0.32793522267206476</v>
      </c>
      <c r="M95" s="592">
        <f t="shared" si="47"/>
        <v>0.20736691980552413</v>
      </c>
      <c r="N95" s="251" t="str">
        <f>IF(N72="","",(N72-N61)/N61)</f>
        <v/>
      </c>
      <c r="O95" s="253">
        <f t="shared" ref="O95:S95" si="48">IF(O72="","",(O72-O61)/O61)</f>
        <v>-0.76703198752101776</v>
      </c>
      <c r="P95" s="253" t="str">
        <f t="shared" si="48"/>
        <v/>
      </c>
      <c r="Q95" s="253">
        <f t="shared" si="48"/>
        <v>0.51483507376098125</v>
      </c>
      <c r="R95" s="253">
        <f t="shared" si="48"/>
        <v>0.37831325301204821</v>
      </c>
      <c r="S95" s="592">
        <f t="shared" si="48"/>
        <v>0.21956386986711551</v>
      </c>
      <c r="T95" s="62"/>
      <c r="U95" s="62"/>
      <c r="V95" s="62"/>
      <c r="W95" s="62"/>
    </row>
    <row r="96" spans="1:29" s="10" customFormat="1" ht="22.5" customHeight="1">
      <c r="A96" s="254" t="s">
        <v>43</v>
      </c>
      <c r="B96" s="255" t="str">
        <f t="shared" ref="B96:M100" si="49">IF(B73=0,"",(B73-B62)/B73)</f>
        <v/>
      </c>
      <c r="C96" s="256">
        <f t="shared" si="49"/>
        <v>0.21395348837209308</v>
      </c>
      <c r="D96" s="257">
        <f t="shared" si="49"/>
        <v>0.55999999999999994</v>
      </c>
      <c r="E96" s="257">
        <f t="shared" si="49"/>
        <v>-9.5135135135135107E-2</v>
      </c>
      <c r="F96" s="257">
        <f t="shared" si="49"/>
        <v>0.17468354430379743</v>
      </c>
      <c r="G96" s="593">
        <f t="shared" si="49"/>
        <v>3.4700315457413249E-2</v>
      </c>
      <c r="H96" s="255" t="str">
        <f t="shared" si="49"/>
        <v/>
      </c>
      <c r="I96" s="256">
        <f t="shared" si="49"/>
        <v>0.53088372093023262</v>
      </c>
      <c r="J96" s="257">
        <f t="shared" si="49"/>
        <v>0.59294117647058819</v>
      </c>
      <c r="K96" s="257">
        <f t="shared" si="49"/>
        <v>5.7985257985257985E-2</v>
      </c>
      <c r="L96" s="257">
        <f t="shared" si="49"/>
        <v>0.25765822784810122</v>
      </c>
      <c r="M96" s="593">
        <f t="shared" si="49"/>
        <v>0.19065989847715742</v>
      </c>
      <c r="N96" s="255" t="str">
        <f t="shared" ref="N96:S101" si="50">IF(N73="","",(N73-N62)/N62)</f>
        <v/>
      </c>
      <c r="O96" s="257">
        <f t="shared" si="50"/>
        <v>0.67558992663097339</v>
      </c>
      <c r="P96" s="257">
        <f t="shared" si="50"/>
        <v>8.0924855491329523E-2</v>
      </c>
      <c r="Q96" s="257">
        <f t="shared" si="50"/>
        <v>0.16254564423578516</v>
      </c>
      <c r="R96" s="257">
        <f t="shared" si="50"/>
        <v>0.11177423480262602</v>
      </c>
      <c r="S96" s="593">
        <f t="shared" si="50"/>
        <v>0.19269968549228303</v>
      </c>
      <c r="T96" s="62"/>
      <c r="U96" s="62"/>
      <c r="V96" s="62"/>
      <c r="W96" s="62"/>
    </row>
    <row r="97" spans="1:29" s="10" customFormat="1" ht="22.5" customHeight="1">
      <c r="A97" s="215" t="s">
        <v>44</v>
      </c>
      <c r="B97" s="251" t="str">
        <f t="shared" si="49"/>
        <v/>
      </c>
      <c r="C97" s="252" t="str">
        <f t="shared" si="49"/>
        <v/>
      </c>
      <c r="D97" s="253" t="str">
        <f t="shared" si="49"/>
        <v/>
      </c>
      <c r="E97" s="253">
        <f t="shared" si="49"/>
        <v>0</v>
      </c>
      <c r="F97" s="253">
        <f t="shared" si="49"/>
        <v>0.19999999999999996</v>
      </c>
      <c r="G97" s="592">
        <f t="shared" si="49"/>
        <v>2.2222222222222143E-2</v>
      </c>
      <c r="H97" s="251" t="str">
        <f t="shared" si="49"/>
        <v/>
      </c>
      <c r="I97" s="252" t="str">
        <f t="shared" si="49"/>
        <v/>
      </c>
      <c r="J97" s="253" t="str">
        <f t="shared" si="49"/>
        <v/>
      </c>
      <c r="K97" s="253">
        <f t="shared" si="49"/>
        <v>0</v>
      </c>
      <c r="L97" s="253">
        <f t="shared" si="49"/>
        <v>0.27999999999999997</v>
      </c>
      <c r="M97" s="592">
        <f t="shared" si="49"/>
        <v>1.6470588235294185E-2</v>
      </c>
      <c r="N97" s="251" t="str">
        <f t="shared" si="50"/>
        <v/>
      </c>
      <c r="O97" s="253" t="str">
        <f t="shared" si="50"/>
        <v/>
      </c>
      <c r="P97" s="253" t="str">
        <f t="shared" si="50"/>
        <v/>
      </c>
      <c r="Q97" s="253">
        <f t="shared" si="50"/>
        <v>0</v>
      </c>
      <c r="R97" s="253">
        <f t="shared" si="50"/>
        <v>0.1111111111111111</v>
      </c>
      <c r="S97" s="592">
        <f t="shared" si="50"/>
        <v>-5.8479532163740622E-3</v>
      </c>
      <c r="T97" s="62"/>
      <c r="U97" s="62"/>
      <c r="V97" s="62"/>
      <c r="W97" s="62"/>
    </row>
    <row r="98" spans="1:29" s="10" customFormat="1" ht="22.5" customHeight="1">
      <c r="A98" s="254" t="s">
        <v>45</v>
      </c>
      <c r="B98" s="255" t="str">
        <f t="shared" si="49"/>
        <v/>
      </c>
      <c r="C98" s="256">
        <f t="shared" si="49"/>
        <v>0.42000000000000004</v>
      </c>
      <c r="D98" s="257">
        <f t="shared" si="49"/>
        <v>0.37142857142857139</v>
      </c>
      <c r="E98" s="257">
        <f t="shared" si="49"/>
        <v>4.2352941176470524E-2</v>
      </c>
      <c r="F98" s="257">
        <f t="shared" si="49"/>
        <v>9.9999999999999978E-2</v>
      </c>
      <c r="G98" s="593">
        <f t="shared" si="49"/>
        <v>0.13925925925925925</v>
      </c>
      <c r="H98" s="255" t="str">
        <f t="shared" si="49"/>
        <v/>
      </c>
      <c r="I98" s="256">
        <f t="shared" si="49"/>
        <v>0.41862068965517241</v>
      </c>
      <c r="J98" s="257">
        <f t="shared" si="49"/>
        <v>0.66079734219269104</v>
      </c>
      <c r="K98" s="257">
        <f t="shared" si="49"/>
        <v>0.11681660899653976</v>
      </c>
      <c r="L98" s="257">
        <f t="shared" si="49"/>
        <v>0.46166666666666661</v>
      </c>
      <c r="M98" s="593">
        <f t="shared" si="49"/>
        <v>0.27349749582637728</v>
      </c>
      <c r="N98" s="255" t="str">
        <f t="shared" si="50"/>
        <v/>
      </c>
      <c r="O98" s="257">
        <f t="shared" si="50"/>
        <v>-2.3724792408066934E-3</v>
      </c>
      <c r="P98" s="257">
        <f t="shared" si="50"/>
        <v>0.85308521057786524</v>
      </c>
      <c r="Q98" s="257">
        <f t="shared" si="50"/>
        <v>8.4312803635793854E-2</v>
      </c>
      <c r="R98" s="257">
        <f t="shared" si="50"/>
        <v>0.67182662538699678</v>
      </c>
      <c r="S98" s="593">
        <f t="shared" si="50"/>
        <v>0.18477326065078109</v>
      </c>
      <c r="T98" s="62"/>
      <c r="U98" s="62"/>
      <c r="V98" s="62"/>
      <c r="W98" s="62"/>
    </row>
    <row r="99" spans="1:29" s="10" customFormat="1" ht="22.5" customHeight="1" thickBot="1">
      <c r="A99" s="258" t="s">
        <v>46</v>
      </c>
      <c r="B99" s="259" t="str">
        <f t="shared" si="49"/>
        <v/>
      </c>
      <c r="C99" s="260">
        <f t="shared" si="49"/>
        <v>0</v>
      </c>
      <c r="D99" s="261" t="str">
        <f t="shared" si="49"/>
        <v/>
      </c>
      <c r="E99" s="261">
        <f t="shared" si="49"/>
        <v>0</v>
      </c>
      <c r="F99" s="261">
        <f t="shared" si="49"/>
        <v>0.6</v>
      </c>
      <c r="G99" s="594">
        <f t="shared" si="49"/>
        <v>2.857142857142864E-2</v>
      </c>
      <c r="H99" s="259" t="str">
        <f t="shared" si="49"/>
        <v/>
      </c>
      <c r="I99" s="260">
        <f t="shared" si="49"/>
        <v>-0.2459574468085107</v>
      </c>
      <c r="J99" s="261" t="str">
        <f t="shared" si="49"/>
        <v/>
      </c>
      <c r="K99" s="261">
        <f t="shared" si="49"/>
        <v>8.4561403508772004E-2</v>
      </c>
      <c r="L99" s="261">
        <f t="shared" si="49"/>
        <v>0.6</v>
      </c>
      <c r="M99" s="594">
        <f t="shared" si="49"/>
        <v>6.506024096385515E-3</v>
      </c>
      <c r="N99" s="259" t="str">
        <f t="shared" si="50"/>
        <v/>
      </c>
      <c r="O99" s="261">
        <f t="shared" si="50"/>
        <v>-0.19740437158469948</v>
      </c>
      <c r="P99" s="261" t="str">
        <f t="shared" si="50"/>
        <v/>
      </c>
      <c r="Q99" s="261">
        <f t="shared" si="50"/>
        <v>9.2372556535071065E-2</v>
      </c>
      <c r="R99" s="261">
        <f t="shared" si="50"/>
        <v>0</v>
      </c>
      <c r="S99" s="594">
        <f t="shared" si="50"/>
        <v>-2.2209902636776409E-2</v>
      </c>
      <c r="T99" s="62"/>
      <c r="U99" s="62"/>
      <c r="V99" s="62"/>
      <c r="W99" s="62"/>
    </row>
    <row r="100" spans="1:29" s="10" customFormat="1" ht="23.25" customHeight="1" thickTop="1" thickBot="1">
      <c r="A100" s="262" t="s">
        <v>47</v>
      </c>
      <c r="B100" s="263" t="str">
        <f t="shared" si="49"/>
        <v/>
      </c>
      <c r="C100" s="263">
        <f t="shared" si="49"/>
        <v>0.24109589041095891</v>
      </c>
      <c r="D100" s="264">
        <f t="shared" si="49"/>
        <v>0.45</v>
      </c>
      <c r="E100" s="264">
        <f t="shared" si="49"/>
        <v>-4.2105263157894805E-2</v>
      </c>
      <c r="F100" s="264">
        <f t="shared" si="49"/>
        <v>0.15172413793103443</v>
      </c>
      <c r="G100" s="265">
        <f t="shared" si="49"/>
        <v>6.0447761194029809E-2</v>
      </c>
      <c r="H100" s="263" t="str">
        <f t="shared" si="49"/>
        <v/>
      </c>
      <c r="I100" s="263">
        <f t="shared" si="49"/>
        <v>0.39757158359256312</v>
      </c>
      <c r="J100" s="264">
        <f t="shared" si="49"/>
        <v>0.6363057324840764</v>
      </c>
      <c r="K100" s="264">
        <f t="shared" si="49"/>
        <v>9.0092336103416423E-2</v>
      </c>
      <c r="L100" s="264">
        <f t="shared" si="49"/>
        <v>0.29923113887554065</v>
      </c>
      <c r="M100" s="265">
        <f t="shared" si="49"/>
        <v>0.20191101280606769</v>
      </c>
      <c r="N100" s="263" t="str">
        <f t="shared" si="50"/>
        <v/>
      </c>
      <c r="O100" s="264">
        <f t="shared" si="50"/>
        <v>0.2597415542160878</v>
      </c>
      <c r="P100" s="264">
        <f t="shared" si="50"/>
        <v>0.5122591943957967</v>
      </c>
      <c r="Q100" s="264">
        <f t="shared" si="50"/>
        <v>0.14528682909998666</v>
      </c>
      <c r="R100" s="264">
        <f t="shared" si="50"/>
        <v>0.21049308713263215</v>
      </c>
      <c r="S100" s="265">
        <f t="shared" si="50"/>
        <v>0.17725247921214957</v>
      </c>
      <c r="T100" s="62"/>
      <c r="U100" s="62"/>
      <c r="V100" s="62"/>
      <c r="W100" s="62"/>
    </row>
    <row r="101" spans="1:29" s="10" customFormat="1" ht="23.25" customHeight="1" thickTop="1" thickBot="1">
      <c r="A101" s="266" t="s">
        <v>48</v>
      </c>
      <c r="B101" s="267" t="str">
        <f>IF(OR(B67="",B78=""),"",(B78-B67)/B67)</f>
        <v/>
      </c>
      <c r="C101" s="268" t="str">
        <f t="shared" ref="C101:P101" si="51">IF(OR(C67="",C78=""),"",(C78-C67)/C67)</f>
        <v/>
      </c>
      <c r="D101" s="268" t="str">
        <f t="shared" si="51"/>
        <v/>
      </c>
      <c r="E101" s="268" t="str">
        <f t="shared" si="51"/>
        <v/>
      </c>
      <c r="F101" s="268" t="str">
        <f t="shared" si="51"/>
        <v/>
      </c>
      <c r="G101" s="269">
        <f t="shared" si="51"/>
        <v>3.3402226815120943E-2</v>
      </c>
      <c r="H101" s="267">
        <f t="shared" si="51"/>
        <v>3.7088251271667767E-2</v>
      </c>
      <c r="I101" s="268">
        <f t="shared" si="51"/>
        <v>0.19918882593477355</v>
      </c>
      <c r="J101" s="268">
        <f t="shared" si="51"/>
        <v>0.81634712411705346</v>
      </c>
      <c r="K101" s="268">
        <f t="shared" si="51"/>
        <v>7.4056394133429834E-2</v>
      </c>
      <c r="L101" s="268">
        <f t="shared" si="51"/>
        <v>0.16114182371195471</v>
      </c>
      <c r="M101" s="269">
        <f t="shared" si="51"/>
        <v>0.13219779479815405</v>
      </c>
      <c r="N101" s="267" t="str">
        <f t="shared" si="51"/>
        <v/>
      </c>
      <c r="O101" s="268" t="str">
        <f t="shared" si="51"/>
        <v/>
      </c>
      <c r="P101" s="268" t="str">
        <f t="shared" si="51"/>
        <v/>
      </c>
      <c r="Q101" s="268" t="str">
        <f t="shared" si="50"/>
        <v/>
      </c>
      <c r="R101" s="268" t="str">
        <f t="shared" si="50"/>
        <v/>
      </c>
      <c r="S101" s="595">
        <f t="shared" si="50"/>
        <v>9.5602240269517177E-2</v>
      </c>
      <c r="T101" s="62"/>
      <c r="U101" s="62"/>
      <c r="V101" s="62"/>
      <c r="W101" s="62"/>
    </row>
    <row r="102" spans="1:29" s="10" customFormat="1" ht="15.75" thickTop="1">
      <c r="A102" s="193"/>
      <c r="B102" s="193"/>
      <c r="C102" s="193"/>
      <c r="D102" s="193"/>
      <c r="E102" s="193"/>
      <c r="F102" s="193"/>
      <c r="G102" s="193"/>
      <c r="H102" s="193"/>
      <c r="I102" s="193"/>
      <c r="J102" s="193"/>
      <c r="K102" s="193"/>
      <c r="L102" s="193"/>
      <c r="M102" s="193"/>
      <c r="N102" s="193"/>
      <c r="O102" s="193"/>
      <c r="P102" s="193"/>
      <c r="Q102" s="193"/>
      <c r="R102" s="193"/>
      <c r="S102" s="193"/>
      <c r="T102" s="9"/>
      <c r="U102" s="9"/>
      <c r="V102" s="9"/>
      <c r="W102" s="9"/>
      <c r="X102" s="9"/>
      <c r="Y102" s="9"/>
      <c r="Z102" s="9"/>
      <c r="AA102" s="9"/>
      <c r="AB102" s="9"/>
      <c r="AC102" s="9"/>
    </row>
    <row r="103" spans="1:29" s="10" customFormat="1">
      <c r="A103" s="193"/>
      <c r="B103" s="193"/>
      <c r="C103" s="193"/>
      <c r="D103" s="193"/>
      <c r="E103" s="193"/>
      <c r="F103" s="193"/>
      <c r="G103" s="193"/>
      <c r="H103" s="193"/>
      <c r="I103" s="193"/>
      <c r="J103" s="193"/>
      <c r="K103" s="193"/>
      <c r="L103" s="193"/>
      <c r="M103" s="193"/>
      <c r="N103" s="193"/>
      <c r="O103" s="193"/>
      <c r="P103" s="193"/>
      <c r="Q103" s="193"/>
      <c r="R103" s="193"/>
      <c r="S103" s="193"/>
      <c r="T103" s="9"/>
      <c r="U103" s="9"/>
      <c r="V103" s="9"/>
      <c r="W103" s="9"/>
      <c r="X103" s="9"/>
      <c r="Y103" s="9"/>
      <c r="Z103" s="9"/>
      <c r="AA103" s="9"/>
      <c r="AB103" s="9"/>
      <c r="AC103" s="9"/>
    </row>
  </sheetData>
  <mergeCells count="36">
    <mergeCell ref="A4:A5"/>
    <mergeCell ref="B4:G4"/>
    <mergeCell ref="H4:M4"/>
    <mergeCell ref="N4:S4"/>
    <mergeCell ref="A15:A16"/>
    <mergeCell ref="B15:G15"/>
    <mergeCell ref="H15:M15"/>
    <mergeCell ref="N15:S15"/>
    <mergeCell ref="A26:A27"/>
    <mergeCell ref="B26:G26"/>
    <mergeCell ref="H26:M26"/>
    <mergeCell ref="N26:S26"/>
    <mergeCell ref="A37:A38"/>
    <mergeCell ref="B37:G37"/>
    <mergeCell ref="H37:M37"/>
    <mergeCell ref="N37:S37"/>
    <mergeCell ref="A48:A49"/>
    <mergeCell ref="B48:G48"/>
    <mergeCell ref="H48:M48"/>
    <mergeCell ref="N48:S48"/>
    <mergeCell ref="A59:A60"/>
    <mergeCell ref="B59:G59"/>
    <mergeCell ref="H59:M59"/>
    <mergeCell ref="N59:S59"/>
    <mergeCell ref="A93:A94"/>
    <mergeCell ref="B93:G93"/>
    <mergeCell ref="H93:M93"/>
    <mergeCell ref="N93:S93"/>
    <mergeCell ref="A70:A71"/>
    <mergeCell ref="B70:G70"/>
    <mergeCell ref="H70:M70"/>
    <mergeCell ref="N70:S70"/>
    <mergeCell ref="A82:A83"/>
    <mergeCell ref="B82:G82"/>
    <mergeCell ref="H82:M82"/>
    <mergeCell ref="N82:S8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6734-74EE-4781-8D59-2617FFB5A0E7}">
  <dimension ref="A1:N14"/>
  <sheetViews>
    <sheetView showGridLines="0" zoomScale="85" zoomScaleNormal="85" workbookViewId="0">
      <selection activeCell="H15" sqref="H15"/>
    </sheetView>
  </sheetViews>
  <sheetFormatPr baseColWidth="10" defaultRowHeight="15"/>
  <sheetData>
    <row r="1" spans="1:14" ht="31.5">
      <c r="A1" s="883" t="s">
        <v>95</v>
      </c>
      <c r="B1" s="883"/>
      <c r="C1" s="883"/>
      <c r="D1" s="883"/>
      <c r="E1" s="883"/>
      <c r="F1" s="883"/>
      <c r="G1" s="883"/>
      <c r="H1" s="883"/>
      <c r="I1" s="883"/>
      <c r="J1" s="883"/>
      <c r="K1" s="883"/>
      <c r="L1" s="883"/>
      <c r="M1" s="883"/>
      <c r="N1" s="883"/>
    </row>
    <row r="2" spans="1:14" ht="31.5">
      <c r="A2" s="889"/>
      <c r="B2" s="889"/>
      <c r="C2" s="889"/>
      <c r="D2" s="889"/>
      <c r="E2" s="889"/>
      <c r="F2" s="889"/>
      <c r="G2" s="889"/>
      <c r="H2" s="889"/>
      <c r="I2" s="889"/>
      <c r="J2" s="889"/>
      <c r="K2" s="889"/>
      <c r="L2" s="889"/>
      <c r="M2" s="889"/>
      <c r="N2" s="889"/>
    </row>
    <row r="3" spans="1:14" ht="46.5" customHeight="1">
      <c r="A3" s="888" t="s">
        <v>90</v>
      </c>
      <c r="B3" s="888"/>
      <c r="C3" s="888"/>
      <c r="D3" s="888"/>
      <c r="E3" s="888"/>
      <c r="F3" s="888"/>
      <c r="G3" s="888"/>
      <c r="H3" s="888"/>
      <c r="I3" s="888"/>
      <c r="J3" s="888"/>
      <c r="K3" s="888"/>
      <c r="L3" s="888"/>
      <c r="M3" s="888"/>
      <c r="N3" s="888"/>
    </row>
    <row r="4" spans="1:14" ht="21.75" customHeight="1">
      <c r="A4" s="890" t="s">
        <v>88</v>
      </c>
      <c r="B4" s="890"/>
      <c r="C4" s="890"/>
      <c r="D4" s="890"/>
      <c r="E4" s="890"/>
      <c r="F4" s="890"/>
      <c r="G4" s="890"/>
      <c r="H4" s="890"/>
      <c r="I4" s="890"/>
      <c r="J4" s="890"/>
      <c r="K4" s="890"/>
      <c r="L4" s="890"/>
      <c r="M4" s="890"/>
      <c r="N4" s="890"/>
    </row>
    <row r="5" spans="1:14">
      <c r="A5" s="888"/>
      <c r="B5" s="888"/>
      <c r="C5" s="888"/>
      <c r="D5" s="888"/>
      <c r="E5" s="888"/>
      <c r="F5" s="888"/>
      <c r="G5" s="888"/>
      <c r="H5" s="888"/>
      <c r="I5" s="888"/>
      <c r="J5" s="888"/>
      <c r="K5" s="888"/>
      <c r="L5" s="888"/>
      <c r="M5" s="888"/>
      <c r="N5" s="888"/>
    </row>
    <row r="6" spans="1:14">
      <c r="A6" s="888" t="s">
        <v>81</v>
      </c>
      <c r="B6" s="888"/>
      <c r="C6" s="888"/>
      <c r="D6" s="888"/>
      <c r="E6" s="888"/>
      <c r="F6" s="888"/>
      <c r="G6" s="888"/>
      <c r="H6" s="888"/>
      <c r="I6" s="888"/>
      <c r="J6" s="888"/>
      <c r="K6" s="888"/>
      <c r="L6" s="888"/>
      <c r="M6" s="888"/>
      <c r="N6" s="888"/>
    </row>
    <row r="7" spans="1:14">
      <c r="A7" s="2"/>
      <c r="B7" s="2"/>
      <c r="C7" s="2"/>
      <c r="D7" s="2"/>
      <c r="E7" s="2"/>
      <c r="F7" s="2"/>
      <c r="G7" s="2"/>
      <c r="H7" s="2"/>
      <c r="I7" s="2"/>
      <c r="J7" s="2"/>
      <c r="K7" s="2"/>
      <c r="L7" s="2"/>
      <c r="M7" s="2"/>
      <c r="N7" s="2"/>
    </row>
    <row r="8" spans="1:14" ht="31.5">
      <c r="A8" s="883" t="s">
        <v>82</v>
      </c>
      <c r="B8" s="883"/>
      <c r="C8" s="883"/>
      <c r="D8" s="883"/>
      <c r="E8" s="883"/>
      <c r="F8" s="883"/>
      <c r="G8" s="883"/>
      <c r="H8" s="883"/>
      <c r="I8" s="883"/>
      <c r="J8" s="883"/>
      <c r="K8" s="883"/>
      <c r="L8" s="883"/>
      <c r="M8" s="883"/>
      <c r="N8" s="883"/>
    </row>
    <row r="10" spans="1:14">
      <c r="A10" s="886" t="s">
        <v>83</v>
      </c>
      <c r="B10" s="886"/>
      <c r="C10" s="884" t="s">
        <v>91</v>
      </c>
      <c r="D10" s="884"/>
      <c r="E10" s="884"/>
      <c r="F10" s="884"/>
      <c r="G10" s="884"/>
      <c r="H10" s="884"/>
      <c r="I10" s="884"/>
      <c r="J10" s="884"/>
      <c r="K10" s="884"/>
      <c r="L10" s="884"/>
      <c r="M10" s="884"/>
      <c r="N10" s="884"/>
    </row>
    <row r="11" spans="1:14">
      <c r="A11" s="887" t="s">
        <v>84</v>
      </c>
      <c r="B11" s="887"/>
      <c r="C11" s="885" t="s">
        <v>102</v>
      </c>
      <c r="D11" s="885"/>
      <c r="E11" s="885"/>
      <c r="F11" s="885"/>
      <c r="G11" s="885"/>
      <c r="H11" s="885"/>
      <c r="I11" s="885"/>
      <c r="J11" s="885"/>
      <c r="K11" s="885"/>
      <c r="L11" s="885"/>
      <c r="M11" s="885"/>
      <c r="N11" s="885"/>
    </row>
    <row r="12" spans="1:14">
      <c r="A12" s="886" t="s">
        <v>85</v>
      </c>
      <c r="B12" s="886"/>
      <c r="C12" s="884" t="s">
        <v>89</v>
      </c>
      <c r="D12" s="884"/>
      <c r="E12" s="884"/>
      <c r="F12" s="884"/>
      <c r="G12" s="884"/>
      <c r="H12" s="884"/>
      <c r="I12" s="884"/>
      <c r="J12" s="884"/>
      <c r="K12" s="884"/>
      <c r="L12" s="884"/>
      <c r="M12" s="884"/>
      <c r="N12" s="884"/>
    </row>
    <row r="13" spans="1:14">
      <c r="A13" s="887" t="s">
        <v>86</v>
      </c>
      <c r="B13" s="887"/>
      <c r="C13" s="885" t="s">
        <v>89</v>
      </c>
      <c r="D13" s="885"/>
      <c r="E13" s="885"/>
      <c r="F13" s="885"/>
      <c r="G13" s="885"/>
      <c r="H13" s="885"/>
      <c r="I13" s="885"/>
      <c r="J13" s="885"/>
      <c r="K13" s="885"/>
      <c r="L13" s="885"/>
      <c r="M13" s="885"/>
      <c r="N13" s="885"/>
    </row>
    <row r="14" spans="1:14">
      <c r="A14" s="886" t="s">
        <v>87</v>
      </c>
      <c r="B14" s="886"/>
      <c r="C14" s="884" t="s">
        <v>92</v>
      </c>
      <c r="D14" s="884"/>
      <c r="E14" s="884"/>
      <c r="F14" s="884"/>
      <c r="G14" s="884"/>
      <c r="H14" s="884"/>
      <c r="I14" s="884"/>
      <c r="J14" s="884"/>
      <c r="K14" s="884"/>
      <c r="L14" s="884"/>
      <c r="M14" s="884"/>
      <c r="N14" s="884"/>
    </row>
  </sheetData>
  <mergeCells count="17">
    <mergeCell ref="A3:N3"/>
    <mergeCell ref="A6:N6"/>
    <mergeCell ref="A5:N5"/>
    <mergeCell ref="A2:N2"/>
    <mergeCell ref="A1:N1"/>
    <mergeCell ref="A4:N4"/>
    <mergeCell ref="C14:N14"/>
    <mergeCell ref="A10:B10"/>
    <mergeCell ref="A12:B12"/>
    <mergeCell ref="A13:B13"/>
    <mergeCell ref="A14:B14"/>
    <mergeCell ref="A11:B11"/>
    <mergeCell ref="A8:N8"/>
    <mergeCell ref="C10:N10"/>
    <mergeCell ref="C11:N11"/>
    <mergeCell ref="C12:N12"/>
    <mergeCell ref="C13:N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5</vt:i4>
      </vt:variant>
    </vt:vector>
  </HeadingPairs>
  <TitlesOfParts>
    <vt:vector size="5" baseType="lpstr">
      <vt:lpstr>Grandes cultures</vt:lpstr>
      <vt:lpstr>Viticulture</vt:lpstr>
      <vt:lpstr>Pommes</vt:lpstr>
      <vt:lpstr>Poires</vt:lpstr>
      <vt:lpstr>Sources et méthodologie</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Herbillon</dc:creator>
  <cp:lastModifiedBy>jenna quevarec</cp:lastModifiedBy>
  <cp:lastPrinted>2025-07-09T10:40:30Z</cp:lastPrinted>
  <dcterms:created xsi:type="dcterms:W3CDTF">2024-09-25T13:47:36Z</dcterms:created>
  <dcterms:modified xsi:type="dcterms:W3CDTF">2026-04-17T13:23:32Z</dcterms:modified>
</cp:coreProperties>
</file>